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DISTRIBUCIÓN\"/>
    </mc:Choice>
  </mc:AlternateContent>
  <xr:revisionPtr revIDLastSave="0" documentId="13_ncr:1_{82FF8559-9E18-45C9-855D-DADF7512A33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Registro de Embarques" sheetId="1" r:id="rId1"/>
    <sheet name="Analisis" sheetId="2" r:id="rId2"/>
    <sheet name="Dashboard" sheetId="3" r:id="rId3"/>
  </sheets>
  <definedNames>
    <definedName name="_xlnm._FilterDatabase" localSheetId="0" hidden="1">'Registro de Embarques'!$B$3:$AA$3</definedName>
    <definedName name="SegmentaciónDeDatos_Mes">#N/A</definedName>
  </definedNames>
  <calcPr calcId="191029"/>
  <pivotCaches>
    <pivotCache cacheId="0" r:id="rId4"/>
    <pivotCache cacheId="1" r:id="rId5"/>
  </pivotCaches>
  <extLst>
    <ext xmlns:x14="http://schemas.microsoft.com/office/spreadsheetml/2009/9/main" uri="{BBE1A952-AA13-448e-AADC-164F8A28A991}">
      <x14:slicerCaches>
        <x14:slicerCache r:id="rId6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03" i="1" l="1"/>
  <c r="W102" i="1"/>
  <c r="W101" i="1"/>
  <c r="W100" i="1"/>
  <c r="W99" i="1"/>
  <c r="W98" i="1"/>
  <c r="W97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V32" i="1"/>
  <c r="W32" i="1" s="1"/>
  <c r="V96" i="1"/>
  <c r="V95" i="1"/>
  <c r="V73" i="1"/>
  <c r="V72" i="1"/>
  <c r="V71" i="1"/>
  <c r="V4" i="1"/>
  <c r="W4" i="1" s="1"/>
  <c r="C4" i="1"/>
  <c r="B20" i="3"/>
  <c r="D20" i="3"/>
  <c r="G20" i="3"/>
  <c r="C20" i="3"/>
  <c r="H20" i="3"/>
  <c r="F20" i="3"/>
  <c r="E20" i="3"/>
  <c r="W71" i="1" l="1"/>
  <c r="W72" i="1"/>
  <c r="W73" i="1"/>
  <c r="W95" i="1"/>
  <c r="W96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G103" i="1"/>
  <c r="Y103" i="1" s="1"/>
  <c r="G102" i="1"/>
  <c r="Y102" i="1" s="1"/>
  <c r="G101" i="1"/>
  <c r="Y101" i="1" s="1"/>
  <c r="G100" i="1"/>
  <c r="Y100" i="1" s="1"/>
  <c r="G99" i="1"/>
  <c r="Y99" i="1" s="1"/>
  <c r="G98" i="1"/>
  <c r="Y98" i="1" s="1"/>
  <c r="G97" i="1"/>
  <c r="Y97" i="1" s="1"/>
  <c r="G96" i="1"/>
  <c r="Y96" i="1" s="1"/>
  <c r="G95" i="1"/>
  <c r="Y95" i="1" s="1"/>
  <c r="G94" i="1"/>
  <c r="Y94" i="1" s="1"/>
  <c r="G93" i="1"/>
  <c r="Y93" i="1" s="1"/>
  <c r="G92" i="1"/>
  <c r="Y92" i="1" s="1"/>
  <c r="G91" i="1"/>
  <c r="Y91" i="1" s="1"/>
  <c r="G90" i="1"/>
  <c r="Y90" i="1" s="1"/>
  <c r="G89" i="1"/>
  <c r="Y89" i="1" s="1"/>
  <c r="G88" i="1"/>
  <c r="Y88" i="1" s="1"/>
  <c r="G87" i="1"/>
  <c r="Y87" i="1" s="1"/>
  <c r="G86" i="1"/>
  <c r="Y86" i="1" s="1"/>
  <c r="G85" i="1"/>
  <c r="Y85" i="1" s="1"/>
  <c r="G84" i="1"/>
  <c r="Y84" i="1" s="1"/>
  <c r="G83" i="1"/>
  <c r="Y83" i="1" s="1"/>
  <c r="G82" i="1"/>
  <c r="Y82" i="1" s="1"/>
  <c r="G81" i="1"/>
  <c r="Y81" i="1" s="1"/>
  <c r="G80" i="1"/>
  <c r="Y80" i="1" s="1"/>
  <c r="G79" i="1"/>
  <c r="Y79" i="1" s="1"/>
  <c r="G78" i="1"/>
  <c r="Y78" i="1" s="1"/>
  <c r="G77" i="1"/>
  <c r="Y77" i="1" s="1"/>
  <c r="G76" i="1"/>
  <c r="Y76" i="1" s="1"/>
  <c r="G75" i="1"/>
  <c r="Y75" i="1" s="1"/>
  <c r="G74" i="1"/>
  <c r="Y74" i="1" s="1"/>
  <c r="G73" i="1"/>
  <c r="Y73" i="1" s="1"/>
  <c r="G72" i="1"/>
  <c r="Y72" i="1" s="1"/>
  <c r="G71" i="1"/>
  <c r="Y71" i="1" s="1"/>
  <c r="G70" i="1"/>
  <c r="Y70" i="1" s="1"/>
  <c r="G69" i="1"/>
  <c r="Y69" i="1" s="1"/>
  <c r="G68" i="1"/>
  <c r="Y68" i="1" s="1"/>
  <c r="G67" i="1"/>
  <c r="Y67" i="1" s="1"/>
  <c r="G66" i="1"/>
  <c r="Y66" i="1" s="1"/>
  <c r="G65" i="1"/>
  <c r="Y65" i="1" s="1"/>
  <c r="G64" i="1"/>
  <c r="Y64" i="1" s="1"/>
  <c r="G63" i="1"/>
  <c r="Y63" i="1" s="1"/>
  <c r="G62" i="1"/>
  <c r="Y62" i="1" s="1"/>
  <c r="G61" i="1"/>
  <c r="Y61" i="1" s="1"/>
  <c r="G60" i="1"/>
  <c r="Y60" i="1" s="1"/>
  <c r="G59" i="1"/>
  <c r="Y59" i="1" s="1"/>
  <c r="G58" i="1"/>
  <c r="Y58" i="1" s="1"/>
  <c r="G57" i="1"/>
  <c r="Y57" i="1" s="1"/>
  <c r="G56" i="1"/>
  <c r="Y56" i="1" s="1"/>
  <c r="G55" i="1"/>
  <c r="Y55" i="1" s="1"/>
  <c r="G54" i="1"/>
  <c r="Y54" i="1" s="1"/>
  <c r="G53" i="1"/>
  <c r="Y53" i="1" s="1"/>
  <c r="G52" i="1"/>
  <c r="Y52" i="1" s="1"/>
  <c r="G51" i="1"/>
  <c r="Y51" i="1" s="1"/>
  <c r="G50" i="1"/>
  <c r="Y50" i="1" s="1"/>
  <c r="G49" i="1"/>
  <c r="Y49" i="1" s="1"/>
  <c r="G48" i="1"/>
  <c r="Y48" i="1" s="1"/>
  <c r="G47" i="1"/>
  <c r="Y47" i="1" s="1"/>
  <c r="G46" i="1"/>
  <c r="Y46" i="1" s="1"/>
  <c r="G45" i="1"/>
  <c r="Y45" i="1" s="1"/>
  <c r="G44" i="1"/>
  <c r="Y44" i="1" s="1"/>
  <c r="G43" i="1"/>
  <c r="Y43" i="1" s="1"/>
  <c r="G42" i="1"/>
  <c r="Y42" i="1" s="1"/>
  <c r="G41" i="1"/>
  <c r="Y41" i="1" s="1"/>
  <c r="G40" i="1"/>
  <c r="Y40" i="1" s="1"/>
  <c r="G39" i="1"/>
  <c r="Y39" i="1" s="1"/>
  <c r="G38" i="1"/>
  <c r="Y38" i="1" s="1"/>
  <c r="G37" i="1"/>
  <c r="Y37" i="1" s="1"/>
  <c r="G36" i="1"/>
  <c r="Y36" i="1" s="1"/>
  <c r="G35" i="1"/>
  <c r="Y35" i="1" s="1"/>
  <c r="G34" i="1"/>
  <c r="Y34" i="1" s="1"/>
  <c r="G33" i="1"/>
  <c r="Y33" i="1" s="1"/>
  <c r="G32" i="1"/>
  <c r="Y32" i="1" s="1"/>
  <c r="G31" i="1"/>
  <c r="Y31" i="1" s="1"/>
  <c r="G30" i="1"/>
  <c r="Y30" i="1" s="1"/>
  <c r="G29" i="1"/>
  <c r="Y29" i="1" s="1"/>
  <c r="G28" i="1"/>
  <c r="Y28" i="1" s="1"/>
  <c r="G27" i="1"/>
  <c r="Y27" i="1" s="1"/>
  <c r="G26" i="1"/>
  <c r="Y26" i="1" s="1"/>
  <c r="G25" i="1"/>
  <c r="Y25" i="1" s="1"/>
  <c r="G24" i="1"/>
  <c r="Y24" i="1" s="1"/>
  <c r="G23" i="1"/>
  <c r="Y23" i="1" s="1"/>
  <c r="G22" i="1"/>
  <c r="Y22" i="1" s="1"/>
  <c r="G21" i="1"/>
  <c r="Y21" i="1" s="1"/>
  <c r="G20" i="1"/>
  <c r="Y20" i="1" s="1"/>
  <c r="G19" i="1"/>
  <c r="Y19" i="1" s="1"/>
  <c r="G18" i="1"/>
  <c r="Y18" i="1" s="1"/>
  <c r="G17" i="1"/>
  <c r="Y17" i="1" s="1"/>
  <c r="G16" i="1"/>
  <c r="Y16" i="1" s="1"/>
  <c r="G15" i="1"/>
  <c r="Y15" i="1" s="1"/>
  <c r="G14" i="1"/>
  <c r="Y14" i="1" s="1"/>
  <c r="G13" i="1"/>
  <c r="Y13" i="1" s="1"/>
  <c r="G12" i="1"/>
  <c r="G11" i="1"/>
  <c r="G10" i="1"/>
  <c r="G9" i="1"/>
  <c r="G8" i="1"/>
  <c r="G7" i="1"/>
  <c r="G6" i="1"/>
  <c r="G5" i="1"/>
  <c r="G4" i="1"/>
  <c r="Y4" i="1" s="1"/>
  <c r="E6" i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5" i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5" i="1"/>
  <c r="Q4" i="1"/>
  <c r="X4" i="1" l="1"/>
  <c r="Z4" i="1" s="1"/>
  <c r="AA4" i="1" s="1"/>
  <c r="Y12" i="1"/>
  <c r="Y11" i="1"/>
  <c r="Y10" i="1"/>
  <c r="Y9" i="1"/>
  <c r="Y8" i="1"/>
  <c r="Y7" i="1"/>
  <c r="Y6" i="1"/>
  <c r="Y5" i="1"/>
  <c r="C6" i="1" l="1"/>
  <c r="C7" i="1"/>
  <c r="C5" i="1"/>
  <c r="Q6" i="1"/>
  <c r="X6" i="1" s="1"/>
  <c r="Z6" i="1" s="1"/>
  <c r="AA6" i="1" s="1"/>
  <c r="Q7" i="1"/>
  <c r="X7" i="1" s="1"/>
  <c r="Z7" i="1" s="1"/>
  <c r="AA7" i="1" s="1"/>
  <c r="C8" i="1" l="1"/>
  <c r="Q5" i="1"/>
  <c r="Q8" i="1"/>
  <c r="X8" i="1" s="1"/>
  <c r="Z8" i="1" s="1"/>
  <c r="AA8" i="1" s="1"/>
  <c r="X5" i="1" l="1"/>
  <c r="Z5" i="1" s="1"/>
  <c r="C9" i="1"/>
  <c r="Q9" i="1"/>
  <c r="X9" i="1" s="1"/>
  <c r="Z9" i="1" s="1"/>
  <c r="AA9" i="1" s="1"/>
  <c r="AA5" i="1" l="1"/>
  <c r="C10" i="1"/>
  <c r="Q10" i="1"/>
  <c r="X10" i="1" s="1"/>
  <c r="Z10" i="1" s="1"/>
  <c r="AA10" i="1" s="1"/>
  <c r="C11" i="1" l="1"/>
  <c r="Q11" i="1"/>
  <c r="X11" i="1" s="1"/>
  <c r="Z11" i="1" s="1"/>
  <c r="AA11" i="1" s="1"/>
  <c r="C12" i="1" l="1"/>
  <c r="Q12" i="1"/>
  <c r="X12" i="1" s="1"/>
  <c r="Z12" i="1" s="1"/>
  <c r="AA12" i="1" s="1"/>
  <c r="C13" i="1" l="1"/>
  <c r="Q13" i="1"/>
  <c r="X13" i="1" s="1"/>
  <c r="Z13" i="1" s="1"/>
  <c r="AA13" i="1" s="1"/>
  <c r="C14" i="1" l="1"/>
  <c r="Q14" i="1"/>
  <c r="X14" i="1" s="1"/>
  <c r="Z14" i="1" s="1"/>
  <c r="AA14" i="1" s="1"/>
  <c r="C15" i="1" l="1"/>
  <c r="Q15" i="1"/>
  <c r="X15" i="1" s="1"/>
  <c r="Z15" i="1" s="1"/>
  <c r="AA15" i="1" s="1"/>
  <c r="C16" i="1" l="1"/>
  <c r="Q16" i="1"/>
  <c r="X16" i="1" s="1"/>
  <c r="Z16" i="1" s="1"/>
  <c r="AA16" i="1" s="1"/>
  <c r="C17" i="1" l="1"/>
  <c r="Q17" i="1"/>
  <c r="X17" i="1" s="1"/>
  <c r="Z17" i="1" s="1"/>
  <c r="AA17" i="1" s="1"/>
  <c r="C18" i="1" l="1"/>
  <c r="Q18" i="1"/>
  <c r="X18" i="1" s="1"/>
  <c r="Z18" i="1" s="1"/>
  <c r="AA18" i="1" s="1"/>
  <c r="C19" i="1" l="1"/>
  <c r="Q19" i="1"/>
  <c r="X19" i="1" s="1"/>
  <c r="Z19" i="1" s="1"/>
  <c r="AA19" i="1" s="1"/>
  <c r="C20" i="1" l="1"/>
  <c r="Q20" i="1"/>
  <c r="X20" i="1" s="1"/>
  <c r="Z20" i="1" s="1"/>
  <c r="AA20" i="1" s="1"/>
  <c r="C21" i="1" l="1"/>
  <c r="Q21" i="1"/>
  <c r="X21" i="1" s="1"/>
  <c r="Z21" i="1" s="1"/>
  <c r="AA21" i="1" s="1"/>
  <c r="C22" i="1" l="1"/>
  <c r="Q22" i="1"/>
  <c r="X22" i="1" s="1"/>
  <c r="Z22" i="1" s="1"/>
  <c r="AA22" i="1" s="1"/>
  <c r="C23" i="1" l="1"/>
  <c r="Q23" i="1"/>
  <c r="X23" i="1" s="1"/>
  <c r="Z23" i="1" s="1"/>
  <c r="AA23" i="1" s="1"/>
  <c r="C24" i="1" l="1"/>
  <c r="Q24" i="1"/>
  <c r="X24" i="1" s="1"/>
  <c r="Z24" i="1" s="1"/>
  <c r="AA24" i="1" s="1"/>
  <c r="C25" i="1" l="1"/>
  <c r="Q25" i="1"/>
  <c r="X25" i="1" s="1"/>
  <c r="Z25" i="1" s="1"/>
  <c r="AA25" i="1" s="1"/>
  <c r="C26" i="1" l="1"/>
  <c r="Q26" i="1"/>
  <c r="X26" i="1" s="1"/>
  <c r="Z26" i="1" s="1"/>
  <c r="AA26" i="1" s="1"/>
  <c r="C27" i="1" l="1"/>
  <c r="Q27" i="1"/>
  <c r="X27" i="1" s="1"/>
  <c r="Z27" i="1" s="1"/>
  <c r="AA27" i="1" s="1"/>
  <c r="C28" i="1" l="1"/>
  <c r="Q28" i="1"/>
  <c r="X28" i="1" s="1"/>
  <c r="Z28" i="1" s="1"/>
  <c r="AA28" i="1" s="1"/>
  <c r="C29" i="1" l="1"/>
  <c r="Q29" i="1"/>
  <c r="X29" i="1" s="1"/>
  <c r="Z29" i="1" s="1"/>
  <c r="AA29" i="1" s="1"/>
  <c r="C30" i="1" l="1"/>
  <c r="Q30" i="1"/>
  <c r="X30" i="1" s="1"/>
  <c r="Z30" i="1" s="1"/>
  <c r="AA30" i="1" s="1"/>
  <c r="C31" i="1" l="1"/>
  <c r="Q31" i="1"/>
  <c r="X31" i="1" s="1"/>
  <c r="Z31" i="1" s="1"/>
  <c r="AA31" i="1" s="1"/>
  <c r="C32" i="1" l="1"/>
  <c r="Q32" i="1"/>
  <c r="X32" i="1" s="1"/>
  <c r="Z32" i="1" s="1"/>
  <c r="AA32" i="1" s="1"/>
  <c r="C33" i="1" l="1"/>
  <c r="Q33" i="1"/>
  <c r="X33" i="1" s="1"/>
  <c r="Z33" i="1" s="1"/>
  <c r="AA33" i="1" s="1"/>
  <c r="C34" i="1" l="1"/>
  <c r="Q34" i="1"/>
  <c r="X34" i="1" s="1"/>
  <c r="Z34" i="1" s="1"/>
  <c r="AA34" i="1" s="1"/>
  <c r="C35" i="1" l="1"/>
  <c r="Q35" i="1"/>
  <c r="X35" i="1" s="1"/>
  <c r="Z35" i="1" s="1"/>
  <c r="AA35" i="1" s="1"/>
  <c r="C36" i="1" l="1"/>
  <c r="Q36" i="1"/>
  <c r="X36" i="1" s="1"/>
  <c r="Z36" i="1" s="1"/>
  <c r="AA36" i="1" s="1"/>
  <c r="C37" i="1" l="1"/>
  <c r="Q37" i="1"/>
  <c r="X37" i="1" s="1"/>
  <c r="Z37" i="1" s="1"/>
  <c r="AA37" i="1" s="1"/>
  <c r="C38" i="1" l="1"/>
  <c r="Q38" i="1"/>
  <c r="X38" i="1" s="1"/>
  <c r="Z38" i="1" s="1"/>
  <c r="AA38" i="1" s="1"/>
  <c r="C39" i="1" l="1"/>
  <c r="Q39" i="1"/>
  <c r="X39" i="1" s="1"/>
  <c r="Z39" i="1" s="1"/>
  <c r="AA39" i="1" s="1"/>
  <c r="C40" i="1" l="1"/>
  <c r="Q40" i="1"/>
  <c r="X40" i="1" s="1"/>
  <c r="Z40" i="1" s="1"/>
  <c r="AA40" i="1" s="1"/>
  <c r="C41" i="1" l="1"/>
  <c r="Q41" i="1"/>
  <c r="X41" i="1" s="1"/>
  <c r="Z41" i="1" s="1"/>
  <c r="AA41" i="1" s="1"/>
  <c r="C42" i="1" l="1"/>
  <c r="Q42" i="1"/>
  <c r="X42" i="1" s="1"/>
  <c r="Z42" i="1" s="1"/>
  <c r="AA42" i="1" s="1"/>
  <c r="C43" i="1" l="1"/>
  <c r="Q43" i="1"/>
  <c r="X43" i="1" s="1"/>
  <c r="Z43" i="1" s="1"/>
  <c r="AA43" i="1" s="1"/>
  <c r="C44" i="1" l="1"/>
  <c r="Q44" i="1"/>
  <c r="X44" i="1" s="1"/>
  <c r="Z44" i="1" s="1"/>
  <c r="AA44" i="1" s="1"/>
  <c r="C45" i="1" l="1"/>
  <c r="Q45" i="1"/>
  <c r="X45" i="1" s="1"/>
  <c r="Z45" i="1" s="1"/>
  <c r="AA45" i="1" s="1"/>
  <c r="C46" i="1" l="1"/>
  <c r="Q46" i="1"/>
  <c r="X46" i="1" s="1"/>
  <c r="Z46" i="1" s="1"/>
  <c r="AA46" i="1" s="1"/>
  <c r="C47" i="1" l="1"/>
  <c r="Q47" i="1"/>
  <c r="X47" i="1" s="1"/>
  <c r="Z47" i="1" s="1"/>
  <c r="AA47" i="1" s="1"/>
  <c r="C48" i="1" l="1"/>
  <c r="Q48" i="1"/>
  <c r="X48" i="1" s="1"/>
  <c r="Z48" i="1" s="1"/>
  <c r="AA48" i="1" s="1"/>
  <c r="C49" i="1" l="1"/>
  <c r="Q49" i="1"/>
  <c r="X49" i="1" s="1"/>
  <c r="Z49" i="1" s="1"/>
  <c r="AA49" i="1" s="1"/>
  <c r="C50" i="1" l="1"/>
  <c r="Q50" i="1"/>
  <c r="X50" i="1" s="1"/>
  <c r="Z50" i="1" s="1"/>
  <c r="AA50" i="1" s="1"/>
  <c r="C51" i="1" l="1"/>
  <c r="Q51" i="1"/>
  <c r="X51" i="1" s="1"/>
  <c r="Z51" i="1" s="1"/>
  <c r="AA51" i="1" s="1"/>
  <c r="C52" i="1" l="1"/>
  <c r="Q52" i="1"/>
  <c r="X52" i="1" s="1"/>
  <c r="Z52" i="1" s="1"/>
  <c r="AA52" i="1" s="1"/>
  <c r="C53" i="1" l="1"/>
  <c r="Q53" i="1"/>
  <c r="X53" i="1" s="1"/>
  <c r="Z53" i="1" s="1"/>
  <c r="AA53" i="1" s="1"/>
  <c r="C54" i="1" l="1"/>
  <c r="Q54" i="1"/>
  <c r="X54" i="1" s="1"/>
  <c r="Z54" i="1" s="1"/>
  <c r="AA54" i="1" s="1"/>
  <c r="C55" i="1" l="1"/>
  <c r="Q55" i="1"/>
  <c r="X55" i="1" s="1"/>
  <c r="Z55" i="1" s="1"/>
  <c r="AA55" i="1" s="1"/>
  <c r="C56" i="1" l="1"/>
  <c r="Q56" i="1"/>
  <c r="X56" i="1" s="1"/>
  <c r="Z56" i="1" s="1"/>
  <c r="AA56" i="1" s="1"/>
  <c r="C57" i="1" l="1"/>
  <c r="Q57" i="1"/>
  <c r="X57" i="1" s="1"/>
  <c r="Z57" i="1" s="1"/>
  <c r="AA57" i="1" s="1"/>
  <c r="C58" i="1" l="1"/>
  <c r="Q58" i="1"/>
  <c r="X58" i="1" s="1"/>
  <c r="Z58" i="1" s="1"/>
  <c r="AA58" i="1" s="1"/>
  <c r="C59" i="1" l="1"/>
  <c r="Q59" i="1"/>
  <c r="X59" i="1" s="1"/>
  <c r="Z59" i="1" s="1"/>
  <c r="AA59" i="1" s="1"/>
  <c r="C60" i="1" l="1"/>
  <c r="Q60" i="1"/>
  <c r="X60" i="1" s="1"/>
  <c r="Z60" i="1" s="1"/>
  <c r="AA60" i="1" s="1"/>
  <c r="C61" i="1" l="1"/>
  <c r="Q61" i="1"/>
  <c r="X61" i="1" s="1"/>
  <c r="Z61" i="1" s="1"/>
  <c r="AA61" i="1" s="1"/>
  <c r="C62" i="1" l="1"/>
  <c r="Q62" i="1"/>
  <c r="X62" i="1" s="1"/>
  <c r="Z62" i="1" s="1"/>
  <c r="AA62" i="1" s="1"/>
  <c r="C63" i="1" l="1"/>
  <c r="Q63" i="1"/>
  <c r="X63" i="1" s="1"/>
  <c r="Z63" i="1" s="1"/>
  <c r="AA63" i="1" s="1"/>
  <c r="C64" i="1" l="1"/>
  <c r="Q64" i="1"/>
  <c r="X64" i="1" s="1"/>
  <c r="Z64" i="1" s="1"/>
  <c r="AA64" i="1" s="1"/>
  <c r="C65" i="1" l="1"/>
  <c r="Q65" i="1"/>
  <c r="X65" i="1" s="1"/>
  <c r="Z65" i="1" s="1"/>
  <c r="AA65" i="1" s="1"/>
  <c r="C66" i="1" l="1"/>
  <c r="Q66" i="1"/>
  <c r="X66" i="1" s="1"/>
  <c r="Z66" i="1" s="1"/>
  <c r="AA66" i="1" s="1"/>
  <c r="C67" i="1" l="1"/>
  <c r="Q67" i="1"/>
  <c r="X67" i="1" s="1"/>
  <c r="Z67" i="1" s="1"/>
  <c r="AA67" i="1" s="1"/>
  <c r="C68" i="1" l="1"/>
  <c r="Q68" i="1"/>
  <c r="X68" i="1" s="1"/>
  <c r="Z68" i="1" s="1"/>
  <c r="AA68" i="1" s="1"/>
  <c r="C69" i="1" l="1"/>
  <c r="Q69" i="1"/>
  <c r="X69" i="1" s="1"/>
  <c r="Z69" i="1" s="1"/>
  <c r="AA69" i="1" s="1"/>
  <c r="C70" i="1" l="1"/>
  <c r="Q70" i="1"/>
  <c r="X70" i="1" s="1"/>
  <c r="Z70" i="1" s="1"/>
  <c r="AA70" i="1" s="1"/>
  <c r="C71" i="1" l="1"/>
  <c r="Q71" i="1"/>
  <c r="X71" i="1" s="1"/>
  <c r="Z71" i="1" s="1"/>
  <c r="AA71" i="1" s="1"/>
  <c r="C72" i="1" l="1"/>
  <c r="Q72" i="1"/>
  <c r="X72" i="1" s="1"/>
  <c r="Z72" i="1" s="1"/>
  <c r="AA72" i="1" s="1"/>
  <c r="C73" i="1" l="1"/>
  <c r="Q73" i="1"/>
  <c r="X73" i="1" s="1"/>
  <c r="Z73" i="1" s="1"/>
  <c r="AA73" i="1" s="1"/>
  <c r="C74" i="1" l="1"/>
  <c r="Q74" i="1"/>
  <c r="X74" i="1" s="1"/>
  <c r="Z74" i="1" s="1"/>
  <c r="AA74" i="1" s="1"/>
  <c r="C75" i="1" l="1"/>
  <c r="Q75" i="1"/>
  <c r="X75" i="1" s="1"/>
  <c r="Z75" i="1" s="1"/>
  <c r="AA75" i="1" s="1"/>
  <c r="C76" i="1" l="1"/>
  <c r="Q76" i="1"/>
  <c r="X76" i="1" s="1"/>
  <c r="Z76" i="1" s="1"/>
  <c r="AA76" i="1" s="1"/>
  <c r="C77" i="1" l="1"/>
  <c r="Q77" i="1"/>
  <c r="X77" i="1" s="1"/>
  <c r="Z77" i="1" s="1"/>
  <c r="AA77" i="1" s="1"/>
  <c r="C78" i="1" l="1"/>
  <c r="Q78" i="1"/>
  <c r="X78" i="1" s="1"/>
  <c r="Z78" i="1" s="1"/>
  <c r="AA78" i="1" s="1"/>
  <c r="C79" i="1" l="1"/>
  <c r="Q79" i="1"/>
  <c r="X79" i="1" s="1"/>
  <c r="Z79" i="1" s="1"/>
  <c r="AA79" i="1" s="1"/>
  <c r="C80" i="1" l="1"/>
  <c r="Q80" i="1"/>
  <c r="X80" i="1" s="1"/>
  <c r="Z80" i="1" s="1"/>
  <c r="AA80" i="1" s="1"/>
  <c r="C81" i="1" l="1"/>
  <c r="Q81" i="1"/>
  <c r="X81" i="1" s="1"/>
  <c r="Z81" i="1" s="1"/>
  <c r="AA81" i="1" s="1"/>
  <c r="C82" i="1" l="1"/>
  <c r="Q82" i="1"/>
  <c r="X82" i="1" s="1"/>
  <c r="Z82" i="1" s="1"/>
  <c r="AA82" i="1" s="1"/>
  <c r="C83" i="1" l="1"/>
  <c r="Q83" i="1"/>
  <c r="X83" i="1" s="1"/>
  <c r="Z83" i="1" s="1"/>
  <c r="AA83" i="1" s="1"/>
  <c r="C84" i="1" l="1"/>
  <c r="Q84" i="1"/>
  <c r="X84" i="1" s="1"/>
  <c r="Z84" i="1" s="1"/>
  <c r="AA84" i="1" s="1"/>
  <c r="C85" i="1" l="1"/>
  <c r="Q85" i="1"/>
  <c r="X85" i="1" s="1"/>
  <c r="Z85" i="1" s="1"/>
  <c r="AA85" i="1" s="1"/>
  <c r="C86" i="1" l="1"/>
  <c r="Q86" i="1"/>
  <c r="X86" i="1" s="1"/>
  <c r="Z86" i="1" s="1"/>
  <c r="AA86" i="1" s="1"/>
  <c r="C87" i="1" l="1"/>
  <c r="Q87" i="1"/>
  <c r="X87" i="1" s="1"/>
  <c r="Z87" i="1" s="1"/>
  <c r="AA87" i="1" s="1"/>
  <c r="C88" i="1" l="1"/>
  <c r="Q88" i="1"/>
  <c r="X88" i="1" s="1"/>
  <c r="Z88" i="1" s="1"/>
  <c r="AA88" i="1" s="1"/>
  <c r="C89" i="1" l="1"/>
  <c r="Q89" i="1"/>
  <c r="X89" i="1" s="1"/>
  <c r="Z89" i="1" s="1"/>
  <c r="AA89" i="1" s="1"/>
  <c r="C90" i="1" l="1"/>
  <c r="Q90" i="1"/>
  <c r="X90" i="1" s="1"/>
  <c r="Z90" i="1" s="1"/>
  <c r="AA90" i="1" s="1"/>
  <c r="C91" i="1" l="1"/>
  <c r="Q91" i="1"/>
  <c r="X91" i="1" s="1"/>
  <c r="Z91" i="1" s="1"/>
  <c r="AA91" i="1" s="1"/>
  <c r="C92" i="1" l="1"/>
  <c r="Q92" i="1"/>
  <c r="X92" i="1" s="1"/>
  <c r="Z92" i="1" s="1"/>
  <c r="AA92" i="1" s="1"/>
  <c r="C93" i="1" l="1"/>
  <c r="Q93" i="1"/>
  <c r="X93" i="1" s="1"/>
  <c r="Z93" i="1" s="1"/>
  <c r="AA93" i="1" s="1"/>
  <c r="C94" i="1" l="1"/>
  <c r="Q94" i="1"/>
  <c r="X94" i="1" s="1"/>
  <c r="Z94" i="1" s="1"/>
  <c r="AA94" i="1" s="1"/>
  <c r="C95" i="1" l="1"/>
  <c r="Q95" i="1"/>
  <c r="X95" i="1" s="1"/>
  <c r="Z95" i="1" s="1"/>
  <c r="AA95" i="1" s="1"/>
  <c r="C96" i="1" l="1"/>
  <c r="Q96" i="1"/>
  <c r="X96" i="1" s="1"/>
  <c r="Z96" i="1" s="1"/>
  <c r="AA96" i="1" s="1"/>
  <c r="C97" i="1" l="1"/>
  <c r="Q97" i="1"/>
  <c r="X97" i="1" s="1"/>
  <c r="Z97" i="1" s="1"/>
  <c r="AA97" i="1" s="1"/>
  <c r="C98" i="1" l="1"/>
  <c r="Q98" i="1"/>
  <c r="X98" i="1" s="1"/>
  <c r="Z98" i="1" s="1"/>
  <c r="AA98" i="1" s="1"/>
  <c r="C99" i="1" l="1"/>
  <c r="Q99" i="1"/>
  <c r="X99" i="1" s="1"/>
  <c r="Z99" i="1" s="1"/>
  <c r="AA99" i="1" s="1"/>
  <c r="C100" i="1" l="1"/>
  <c r="Q100" i="1"/>
  <c r="X100" i="1" s="1"/>
  <c r="Z100" i="1" s="1"/>
  <c r="AA100" i="1" s="1"/>
  <c r="C101" i="1" l="1"/>
  <c r="Q101" i="1"/>
  <c r="X101" i="1" s="1"/>
  <c r="Z101" i="1" s="1"/>
  <c r="AA101" i="1" s="1"/>
  <c r="C102" i="1" l="1"/>
  <c r="C103" i="1"/>
  <c r="Q102" i="1"/>
  <c r="X102" i="1" s="1"/>
  <c r="Z102" i="1" s="1"/>
  <c r="AA102" i="1" s="1"/>
  <c r="Q103" i="1"/>
  <c r="X103" i="1" l="1"/>
  <c r="Z103" i="1" s="1"/>
  <c r="I17" i="3"/>
  <c r="AA103" i="1" l="1"/>
  <c r="I2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</author>
  </authors>
  <commentList>
    <comment ref="D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John:</t>
        </r>
        <r>
          <rPr>
            <sz val="8"/>
            <color indexed="81"/>
            <rFont val="Tahoma"/>
            <family val="2"/>
          </rPr>
          <t xml:space="preserve">
Cuenta operador interno
3PL</t>
        </r>
      </text>
    </comment>
    <comment ref="E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John:</t>
        </r>
        <r>
          <rPr>
            <sz val="8"/>
            <color indexed="81"/>
            <rFont val="Tahoma"/>
            <family val="2"/>
          </rPr>
          <t xml:space="preserve">
Factura remisionada para cobro incluye costo tranporte</t>
        </r>
      </text>
    </comment>
    <comment ref="F3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John:</t>
        </r>
        <r>
          <rPr>
            <sz val="8"/>
            <color indexed="81"/>
            <rFont val="Tahoma"/>
            <family val="2"/>
          </rPr>
          <t xml:space="preserve">
Orden de venta generada en sistema de inventario (#salida) inv
</t>
        </r>
      </text>
    </comment>
    <comment ref="H3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John:</t>
        </r>
        <r>
          <rPr>
            <sz val="8"/>
            <color indexed="81"/>
            <rFont val="Tahoma"/>
            <family val="2"/>
          </rPr>
          <t xml:space="preserve">
Productos diferentes embarcados</t>
        </r>
      </text>
    </comment>
    <comment ref="M3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John:</t>
        </r>
        <r>
          <rPr>
            <sz val="8"/>
            <color indexed="81"/>
            <rFont val="Tahoma"/>
            <family val="2"/>
          </rPr>
          <t xml:space="preserve">
Fecha de entrega pactada con el cliente</t>
        </r>
      </text>
    </comment>
    <comment ref="N3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John:</t>
        </r>
        <r>
          <rPr>
            <sz val="8"/>
            <color indexed="81"/>
            <rFont val="Tahoma"/>
            <family val="2"/>
          </rPr>
          <t xml:space="preserve">
Fecha de salida de mercancia (EN RUTA)</t>
        </r>
      </text>
    </comment>
    <comment ref="O3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John:</t>
        </r>
        <r>
          <rPr>
            <sz val="8"/>
            <color indexed="81"/>
            <rFont val="Tahoma"/>
            <family val="2"/>
          </rPr>
          <t xml:space="preserve">
Fecha en la que la unidad entrega la mercancia</t>
        </r>
      </text>
    </comment>
    <comment ref="P3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John:</t>
        </r>
        <r>
          <rPr>
            <sz val="8"/>
            <color indexed="81"/>
            <rFont val="Tahoma"/>
            <family val="2"/>
          </rPr>
          <t xml:space="preserve">
Dias de entrega pactados con el cliente</t>
        </r>
      </text>
    </comment>
    <comment ref="R3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John: Fecha en la que se reciben los documentos firmados y sellados por el cliente</t>
        </r>
      </text>
    </comment>
    <comment ref="S3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John:</t>
        </r>
        <r>
          <rPr>
            <sz val="8"/>
            <color indexed="81"/>
            <rFont val="Tahoma"/>
            <family val="2"/>
          </rPr>
          <t xml:space="preserve">
Empresa que tranporto la mercancia
</t>
        </r>
      </text>
    </comment>
  </commentList>
</comments>
</file>

<file path=xl/sharedStrings.xml><?xml version="1.0" encoding="utf-8"?>
<sst xmlns="http://schemas.openxmlformats.org/spreadsheetml/2006/main" count="794" uniqueCount="171">
  <si>
    <t>OV</t>
  </si>
  <si>
    <t>Inicio surtido</t>
  </si>
  <si>
    <t>Fin surtido</t>
  </si>
  <si>
    <t>Fecha de entrega</t>
  </si>
  <si>
    <t>Fecha de salida</t>
  </si>
  <si>
    <t>Lead-time</t>
  </si>
  <si>
    <t>Transporte</t>
  </si>
  <si>
    <t>Destino</t>
  </si>
  <si>
    <t>Cliente</t>
  </si>
  <si>
    <t>Mes</t>
  </si>
  <si>
    <t>Cuenta</t>
  </si>
  <si>
    <t>Tipo de producto</t>
  </si>
  <si>
    <t>Remision</t>
  </si>
  <si>
    <t>Piezas Totales ov</t>
  </si>
  <si>
    <t>Lineas OV</t>
  </si>
  <si>
    <t>Fecha retorno de documentos</t>
  </si>
  <si>
    <t>Observaciones</t>
  </si>
  <si>
    <t># Line</t>
  </si>
  <si>
    <t>SURTIDO</t>
  </si>
  <si>
    <t>EMBARQUE</t>
  </si>
  <si>
    <t>Estatus control de calidad</t>
  </si>
  <si>
    <t>Fecha Prevista</t>
  </si>
  <si>
    <t>MSD</t>
  </si>
  <si>
    <t>OV00001258</t>
  </si>
  <si>
    <t>Producto terminado</t>
  </si>
  <si>
    <t>OK</t>
  </si>
  <si>
    <t>MONARCA</t>
  </si>
  <si>
    <t>MONTERREY</t>
  </si>
  <si>
    <t>DICKA</t>
  </si>
  <si>
    <t>Tiempo de entrega</t>
  </si>
  <si>
    <t>OV00001259</t>
  </si>
  <si>
    <t>OV00001260</t>
  </si>
  <si>
    <t>OV00001261</t>
  </si>
  <si>
    <t>OV00001262</t>
  </si>
  <si>
    <t>OV00001263</t>
  </si>
  <si>
    <t>OV00001264</t>
  </si>
  <si>
    <t>OV00001265</t>
  </si>
  <si>
    <t>OV00001266</t>
  </si>
  <si>
    <t>OV00001267</t>
  </si>
  <si>
    <t>OV00001268</t>
  </si>
  <si>
    <t>OV00001269</t>
  </si>
  <si>
    <t>OV00001270</t>
  </si>
  <si>
    <t>OV00001271</t>
  </si>
  <si>
    <t>OV00001272</t>
  </si>
  <si>
    <t>OV00001273</t>
  </si>
  <si>
    <t>OV00001274</t>
  </si>
  <si>
    <t>OV00001275</t>
  </si>
  <si>
    <t>OV00001276</t>
  </si>
  <si>
    <t>OV00001277</t>
  </si>
  <si>
    <t>OV00001278</t>
  </si>
  <si>
    <t>OV00001279</t>
  </si>
  <si>
    <t>OV00001280</t>
  </si>
  <si>
    <t>OV00001281</t>
  </si>
  <si>
    <t>OV00001282</t>
  </si>
  <si>
    <t>OV00001283</t>
  </si>
  <si>
    <t>OV00001284</t>
  </si>
  <si>
    <t>OV00001285</t>
  </si>
  <si>
    <t>OV00001286</t>
  </si>
  <si>
    <t>OV00001287</t>
  </si>
  <si>
    <t>OV00001288</t>
  </si>
  <si>
    <t>OV00001289</t>
  </si>
  <si>
    <t>OV00001290</t>
  </si>
  <si>
    <t>OV00001291</t>
  </si>
  <si>
    <t>OV00001292</t>
  </si>
  <si>
    <t>OV00001293</t>
  </si>
  <si>
    <t>OV00001294</t>
  </si>
  <si>
    <t>OV00001295</t>
  </si>
  <si>
    <t>OV00001296</t>
  </si>
  <si>
    <t>OV00001297</t>
  </si>
  <si>
    <t>OV00001298</t>
  </si>
  <si>
    <t>OV00001299</t>
  </si>
  <si>
    <t>OV00001300</t>
  </si>
  <si>
    <t>OV00001301</t>
  </si>
  <si>
    <t>OV00001302</t>
  </si>
  <si>
    <t>OV00001303</t>
  </si>
  <si>
    <t>OV00001304</t>
  </si>
  <si>
    <t>OV00001305</t>
  </si>
  <si>
    <t>OV00001306</t>
  </si>
  <si>
    <t>OV00001307</t>
  </si>
  <si>
    <t>OV00001308</t>
  </si>
  <si>
    <t>OV00001309</t>
  </si>
  <si>
    <t>OV00001310</t>
  </si>
  <si>
    <t>OV00001311</t>
  </si>
  <si>
    <t>OV00001312</t>
  </si>
  <si>
    <t>OV00001313</t>
  </si>
  <si>
    <t>OV00001314</t>
  </si>
  <si>
    <t>OV00001315</t>
  </si>
  <si>
    <t>OV00001316</t>
  </si>
  <si>
    <t>OV00001317</t>
  </si>
  <si>
    <t>OV00001318</t>
  </si>
  <si>
    <t>OV00001319</t>
  </si>
  <si>
    <t>OV00001320</t>
  </si>
  <si>
    <t>OV00001321</t>
  </si>
  <si>
    <t>OV00001322</t>
  </si>
  <si>
    <t>OV00001323</t>
  </si>
  <si>
    <t>OV00001324</t>
  </si>
  <si>
    <t>OV00001325</t>
  </si>
  <si>
    <t>OV00001326</t>
  </si>
  <si>
    <t>OV00001327</t>
  </si>
  <si>
    <t>OV00001328</t>
  </si>
  <si>
    <t>OV00001329</t>
  </si>
  <si>
    <t>OV00001330</t>
  </si>
  <si>
    <t>OV00001331</t>
  </si>
  <si>
    <t>OV00001332</t>
  </si>
  <si>
    <t>OV00001333</t>
  </si>
  <si>
    <t>OV00001334</t>
  </si>
  <si>
    <t>OV00001335</t>
  </si>
  <si>
    <t>OV00001336</t>
  </si>
  <si>
    <t>OV00001337</t>
  </si>
  <si>
    <t>OV00001338</t>
  </si>
  <si>
    <t>OV00001339</t>
  </si>
  <si>
    <t>OV00001340</t>
  </si>
  <si>
    <t>OV00001341</t>
  </si>
  <si>
    <t>OV00001342</t>
  </si>
  <si>
    <t>OV00001343</t>
  </si>
  <si>
    <t>OV00001344</t>
  </si>
  <si>
    <t>OV00001345</t>
  </si>
  <si>
    <t>OV00001346</t>
  </si>
  <si>
    <t>OV00001347</t>
  </si>
  <si>
    <t>OV00001348</t>
  </si>
  <si>
    <t>OV00001349</t>
  </si>
  <si>
    <t>OV00001350</t>
  </si>
  <si>
    <t>OV00001351</t>
  </si>
  <si>
    <t>OV00001352</t>
  </si>
  <si>
    <t>OV00001353</t>
  </si>
  <si>
    <t>OV00001354</t>
  </si>
  <si>
    <t>OV00001355</t>
  </si>
  <si>
    <t>OV00001356</t>
  </si>
  <si>
    <t>OV00001357</t>
  </si>
  <si>
    <t>Rechazadas/Dev</t>
  </si>
  <si>
    <t>Suma de Piezas Totales ov</t>
  </si>
  <si>
    <t>Etiquetas de fila</t>
  </si>
  <si>
    <t>febrero</t>
  </si>
  <si>
    <t>marzo</t>
  </si>
  <si>
    <t>abril</t>
  </si>
  <si>
    <t>mayo</t>
  </si>
  <si>
    <t>junio</t>
  </si>
  <si>
    <t>julio</t>
  </si>
  <si>
    <t>agosto</t>
  </si>
  <si>
    <t>Total general</t>
  </si>
  <si>
    <t>E2E</t>
  </si>
  <si>
    <t>RYDER</t>
  </si>
  <si>
    <t>BP</t>
  </si>
  <si>
    <t>QUIMICA</t>
  </si>
  <si>
    <t>Cuenta de Remision</t>
  </si>
  <si>
    <t>Suma de Rechazadas/Dev</t>
  </si>
  <si>
    <t>ON - TIME</t>
  </si>
  <si>
    <t>FULL</t>
  </si>
  <si>
    <t>OTIF</t>
  </si>
  <si>
    <t>Entrega perfecta</t>
  </si>
  <si>
    <t>Cuenta de Entrega perfecta</t>
  </si>
  <si>
    <t>NO</t>
  </si>
  <si>
    <t>SI</t>
  </si>
  <si>
    <t>KPIS EMBARQUES Y DISTRIBUCION</t>
  </si>
  <si>
    <t>Mensual</t>
  </si>
  <si>
    <t>Temporal</t>
  </si>
  <si>
    <t>Piezas por mes</t>
  </si>
  <si>
    <t>DASBOARD (TABLERO DE MANDO) OPERACIÓN SCM OUTBOUND</t>
  </si>
  <si>
    <t>Tiempo entrega Promedio</t>
  </si>
  <si>
    <t>POD</t>
  </si>
  <si>
    <t>OTIF PROMEDIO</t>
  </si>
  <si>
    <t xml:space="preserve">KPIS </t>
  </si>
  <si>
    <t>FEB</t>
  </si>
  <si>
    <t>MAR</t>
  </si>
  <si>
    <t>ABR</t>
  </si>
  <si>
    <t>MAY</t>
  </si>
  <si>
    <t>JUN</t>
  </si>
  <si>
    <t>JUL</t>
  </si>
  <si>
    <t>AGO</t>
  </si>
  <si>
    <t>Piezas Totales por Mes</t>
  </si>
  <si>
    <t>Total Remisiones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</si>
</sst>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%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20"/>
      <color theme="1"/>
      <name val="Franklin Gothic Demi Cond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374649"/>
        <bgColor indexed="64"/>
      </patternFill>
    </fill>
    <fill>
      <patternFill patternType="solid">
        <fgColor rgb="FFF2C80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0" fontId="0" fillId="0" borderId="1" xfId="2" applyNumberFormat="1" applyFont="1" applyBorder="1"/>
    <xf numFmtId="0" fontId="2" fillId="4" borderId="5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 applyAlignment="1">
      <alignment horizontal="left"/>
    </xf>
    <xf numFmtId="0" fontId="4" fillId="5" borderId="12" xfId="0" applyFont="1" applyFill="1" applyBorder="1"/>
    <xf numFmtId="0" fontId="4" fillId="5" borderId="13" xfId="0" applyFont="1" applyFill="1" applyBorder="1"/>
    <xf numFmtId="0" fontId="4" fillId="5" borderId="9" xfId="0" applyFont="1" applyFill="1" applyBorder="1" applyAlignment="1">
      <alignment horizontal="left"/>
    </xf>
    <xf numFmtId="0" fontId="4" fillId="5" borderId="1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5" fontId="0" fillId="0" borderId="6" xfId="1" applyNumberFormat="1" applyFont="1" applyBorder="1"/>
    <xf numFmtId="0" fontId="0" fillId="0" borderId="6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3" fillId="6" borderId="3" xfId="2" applyNumberFormat="1" applyFont="1" applyFill="1" applyBorder="1" applyAlignment="1">
      <alignment horizontal="center"/>
    </xf>
    <xf numFmtId="164" fontId="3" fillId="6" borderId="4" xfId="2" applyNumberFormat="1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2" fontId="0" fillId="6" borderId="4" xfId="0" applyNumberFormat="1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13">
    <dxf>
      <border>
        <left style="medium">
          <color indexed="64"/>
        </left>
      </border>
    </dxf>
    <dxf>
      <border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374649"/>
        </patternFill>
      </fill>
    </dxf>
    <dxf>
      <fill>
        <patternFill patternType="solid">
          <bgColor rgb="FF374649"/>
        </patternFill>
      </fill>
    </dxf>
    <dxf>
      <fill>
        <patternFill patternType="solid">
          <bgColor rgb="FF374649"/>
        </patternFill>
      </fill>
    </dxf>
    <dxf>
      <fill>
        <patternFill patternType="solid">
          <bgColor rgb="FF374649"/>
        </patternFill>
      </fill>
    </dxf>
    <dxf>
      <border>
        <bottom style="medium">
          <color indexed="64"/>
        </bottom>
      </border>
    </dxf>
    <dxf>
      <border>
        <left style="medium">
          <color indexed="64"/>
        </left>
      </border>
    </dxf>
    <dxf>
      <border>
        <left style="medium">
          <color indexed="64"/>
        </left>
        <top style="medium">
          <color indexed="64"/>
        </top>
      </border>
    </dxf>
  </dxfs>
  <tableStyles count="0" defaultTableStyle="TableStyleMedium2" defaultPivotStyle="PivotStyleLight16"/>
  <colors>
    <mruColors>
      <color rgb="FFF2C80F"/>
      <color rgb="FF374649"/>
      <color rgb="FFFD625E"/>
      <color rgb="FF01B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5" Type="http://schemas.openxmlformats.org/officeDocument/2006/relationships/pivotCacheDefinition" Target="pivotCache/pivotCacheDefinition2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[057-Dashboard (Tablero de mando) Gestion de embarques.xlsx]Analisis!Tabla dinámica1</c:name>
    <c:fmtId val="2"/>
  </c:pivotSource>
  <c:chart>
    <c:title>
      <c:tx>
        <c:rich>
          <a:bodyPr/>
          <a:lstStyle/>
          <a:p>
            <a:pPr>
              <a:defRPr sz="900"/>
            </a:pPr>
            <a:r>
              <a:rPr lang="en-US" sz="900"/>
              <a:t>Total Piezas</a:t>
            </a:r>
            <a:r>
              <a:rPr lang="en-US" sz="900" baseline="0"/>
              <a:t> por cliente</a:t>
            </a:r>
            <a:endParaRPr lang="en-US" sz="900"/>
          </a:p>
        </c:rich>
      </c:tx>
      <c:overlay val="1"/>
    </c:title>
    <c:autoTitleDeleted val="0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01B8AA"/>
          </a:solidFill>
        </c:spPr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n-U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7151561075786029"/>
          <c:y val="0.14529914529914531"/>
          <c:w val="0.77269638366333915"/>
          <c:h val="0.608804091796217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Analisis!$D$3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1B8AA"/>
            </a:solidFill>
          </c:spPr>
          <c:invertIfNegative val="0"/>
          <c:dLbls>
            <c:spPr/>
            <c:txPr>
              <a:bodyPr/>
              <a:lstStyle/>
              <a:p>
                <a:pPr>
                  <a:defRPr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Analisis!$B$4:$C$7</c:f>
              <c:multiLvlStrCache>
                <c:ptCount val="3"/>
                <c:lvl>
                  <c:pt idx="0">
                    <c:v>DICKA</c:v>
                  </c:pt>
                  <c:pt idx="1">
                    <c:v>E2E</c:v>
                  </c:pt>
                  <c:pt idx="2">
                    <c:v>QUIMICA</c:v>
                  </c:pt>
                </c:lvl>
                <c:lvl>
                  <c:pt idx="0">
                    <c:v>marzo</c:v>
                  </c:pt>
                </c:lvl>
              </c:multiLvlStrCache>
            </c:multiLvlStrRef>
          </c:cat>
          <c:val>
            <c:numRef>
              <c:f>Analisis!$D$4:$D$7</c:f>
              <c:numCache>
                <c:formatCode>General</c:formatCode>
                <c:ptCount val="3"/>
                <c:pt idx="0">
                  <c:v>11025</c:v>
                </c:pt>
                <c:pt idx="1">
                  <c:v>19553</c:v>
                </c:pt>
                <c:pt idx="2">
                  <c:v>15796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1E-456E-9D0A-C982015219F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-80"/>
        <c:axId val="114512256"/>
        <c:axId val="114514944"/>
      </c:barChart>
      <c:catAx>
        <c:axId val="114512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114514944"/>
        <c:crosses val="autoZero"/>
        <c:auto val="1"/>
        <c:lblAlgn val="ctr"/>
        <c:lblOffset val="100"/>
        <c:noMultiLvlLbl val="0"/>
      </c:catAx>
      <c:valAx>
        <c:axId val="1145149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14512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[057-Dashboard (Tablero de mando) Gestion de embarques.xlsx]Analisis!Tabla dinámica2</c:name>
    <c:fmtId val="2"/>
  </c:pivotSource>
  <c:chart>
    <c:title>
      <c:tx>
        <c:rich>
          <a:bodyPr/>
          <a:lstStyle/>
          <a:p>
            <a:pPr>
              <a:defRPr sz="900"/>
            </a:pPr>
            <a:r>
              <a:rPr lang="en-US" sz="900"/>
              <a:t>Total Remisiones</a:t>
            </a:r>
          </a:p>
        </c:rich>
      </c:tx>
      <c:overlay val="1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spPr>
          <a:solidFill>
            <a:srgbClr val="374649"/>
          </a:solidFill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n-U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Analisis!$G$3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37464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Analisis!$F$4:$F$5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Analisis!$G$4:$G$5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DE-4B3B-9A55-4B4FB4FC2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6"/>
        <c:overlap val="-48"/>
        <c:axId val="114548736"/>
        <c:axId val="114550272"/>
      </c:barChart>
      <c:catAx>
        <c:axId val="114548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14550272"/>
        <c:crosses val="autoZero"/>
        <c:auto val="1"/>
        <c:lblAlgn val="ctr"/>
        <c:lblOffset val="100"/>
        <c:noMultiLvlLbl val="0"/>
      </c:catAx>
      <c:valAx>
        <c:axId val="114550272"/>
        <c:scaling>
          <c:orientation val="minMax"/>
          <c:max val="3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14548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[057-Dashboard (Tablero de mando) Gestion de embarques.xlsx]Analisis!Tabla dinámica3</c:name>
    <c:fmtId val="3"/>
  </c:pivotSource>
  <c:chart>
    <c:title>
      <c:tx>
        <c:rich>
          <a:bodyPr/>
          <a:lstStyle/>
          <a:p>
            <a:pPr>
              <a:defRPr sz="900" b="1"/>
            </a:pPr>
            <a:r>
              <a:rPr lang="en-US" sz="900" b="1"/>
              <a:t>Rechazadas/Dev</a:t>
            </a:r>
          </a:p>
        </c:rich>
      </c:tx>
      <c:overlay val="1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spPr>
          <a:solidFill>
            <a:srgbClr val="FD625E"/>
          </a:solidFill>
        </c:spPr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n-U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Analisis!$J$3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FD625E"/>
            </a:solidFill>
          </c:spPr>
          <c:invertIfNegative val="0"/>
          <c:dLbls>
            <c:spPr/>
            <c:txPr>
              <a:bodyPr/>
              <a:lstStyle/>
              <a:p>
                <a:pPr>
                  <a:defRPr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Analisis!$I$4:$I$5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Analisis!$J$4:$J$5</c:f>
              <c:numCache>
                <c:formatCode>General</c:formatCode>
                <c:ptCount val="1"/>
                <c:pt idx="0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2-42F8-8073-0DCF5902F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915584"/>
        <c:axId val="114925568"/>
      </c:barChart>
      <c:catAx>
        <c:axId val="114915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14925568"/>
        <c:crosses val="autoZero"/>
        <c:auto val="1"/>
        <c:lblAlgn val="ctr"/>
        <c:lblOffset val="100"/>
        <c:noMultiLvlLbl val="0"/>
      </c:catAx>
      <c:valAx>
        <c:axId val="114925568"/>
        <c:scaling>
          <c:orientation val="minMax"/>
          <c:max val="200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149155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[057-Dashboard (Tablero de mando) Gestion de embarques.xlsx]Analisis!Tabla dinámica4</c:name>
    <c:fmtId val="2"/>
  </c:pivotSource>
  <c:chart>
    <c:title>
      <c:tx>
        <c:rich>
          <a:bodyPr/>
          <a:lstStyle/>
          <a:p>
            <a:pPr>
              <a:defRPr sz="900"/>
            </a:pPr>
            <a:r>
              <a:rPr lang="en-US" sz="900"/>
              <a:t>Entregas</a:t>
            </a:r>
            <a:r>
              <a:rPr lang="en-US" sz="900" baseline="0"/>
              <a:t> perfectas</a:t>
            </a:r>
            <a:endParaRPr lang="en-US" sz="900"/>
          </a:p>
        </c:rich>
      </c:tx>
      <c:overlay val="1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ysClr val="windowText" lastClr="000000"/>
                  </a:solidFill>
                </a:defRPr>
              </a:pPr>
              <a:endParaRPr lang="en-US"/>
            </a:p>
          </c:txPr>
          <c:dLblPos val="inBase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374649"/>
          </a:solidFill>
        </c:spPr>
      </c:pivotFmt>
      <c:pivotFmt>
        <c:idx val="4"/>
        <c:spPr>
          <a:solidFill>
            <a:srgbClr val="374649"/>
          </a:solidFill>
        </c:spPr>
      </c:pivotFmt>
      <c:pivotFmt>
        <c:idx val="5"/>
        <c:spPr>
          <a:solidFill>
            <a:srgbClr val="374649"/>
          </a:solidFill>
        </c:spPr>
      </c:pivotFmt>
      <c:pivotFmt>
        <c:idx val="6"/>
        <c:spPr>
          <a:solidFill>
            <a:srgbClr val="374649"/>
          </a:solidFill>
        </c:spPr>
      </c:pivotFmt>
      <c:pivotFmt>
        <c:idx val="7"/>
        <c:spPr>
          <a:solidFill>
            <a:srgbClr val="374649"/>
          </a:solidFill>
        </c:spPr>
      </c:pivotFmt>
      <c:pivotFmt>
        <c:idx val="8"/>
        <c:spPr>
          <a:solidFill>
            <a:srgbClr val="374649"/>
          </a:solidFill>
        </c:spPr>
      </c:pivotFmt>
      <c:pivotFmt>
        <c:idx val="9"/>
        <c:spPr>
          <a:solidFill>
            <a:srgbClr val="374649"/>
          </a:solidFill>
        </c:spPr>
      </c:pivotFmt>
      <c:pivotFmt>
        <c:idx val="10"/>
        <c:spPr>
          <a:solidFill>
            <a:srgbClr val="FD625E"/>
          </a:solidFill>
        </c:spPr>
      </c:pivotFmt>
      <c:pivotFmt>
        <c:idx val="11"/>
        <c:spPr>
          <a:solidFill>
            <a:srgbClr val="FD625E"/>
          </a:solidFill>
        </c:spPr>
      </c:pivotFmt>
      <c:pivotFmt>
        <c:idx val="12"/>
        <c:spPr>
          <a:solidFill>
            <a:srgbClr val="FD625E"/>
          </a:solidFill>
        </c:spPr>
      </c:pivotFmt>
      <c:pivotFmt>
        <c:idx val="13"/>
        <c:spPr>
          <a:solidFill>
            <a:srgbClr val="FD625E"/>
          </a:solidFill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Analisis!$N$3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D625E"/>
              </a:solidFill>
            </c:spPr>
            <c:extLst>
              <c:ext xmlns:c16="http://schemas.microsoft.com/office/drawing/2014/chart" uri="{C3380CC4-5D6E-409C-BE32-E72D297353CC}">
                <c16:uniqueId val="{00000001-D8A7-49A5-9C90-F258A4B51791}"/>
              </c:ext>
            </c:extLst>
          </c:dPt>
          <c:dPt>
            <c:idx val="1"/>
            <c:invertIfNegative val="0"/>
            <c:bubble3D val="0"/>
            <c:spPr>
              <a:solidFill>
                <a:srgbClr val="374649"/>
              </a:solidFill>
            </c:spPr>
            <c:extLst>
              <c:ext xmlns:c16="http://schemas.microsoft.com/office/drawing/2014/chart" uri="{C3380CC4-5D6E-409C-BE32-E72D297353CC}">
                <c16:uniqueId val="{00000003-D8A7-49A5-9C90-F258A4B51791}"/>
              </c:ext>
            </c:extLst>
          </c:dPt>
          <c:dPt>
            <c:idx val="2"/>
            <c:invertIfNegative val="0"/>
            <c:bubble3D val="0"/>
            <c:spPr>
              <a:solidFill>
                <a:srgbClr val="FD625E"/>
              </a:solidFill>
            </c:spPr>
            <c:extLst>
              <c:ext xmlns:c16="http://schemas.microsoft.com/office/drawing/2014/chart" uri="{C3380CC4-5D6E-409C-BE32-E72D297353CC}">
                <c16:uniqueId val="{00000005-D8A7-49A5-9C90-F258A4B51791}"/>
              </c:ext>
            </c:extLst>
          </c:dPt>
          <c:dPt>
            <c:idx val="3"/>
            <c:invertIfNegative val="0"/>
            <c:bubble3D val="0"/>
            <c:spPr>
              <a:solidFill>
                <a:srgbClr val="374649"/>
              </a:solidFill>
            </c:spPr>
            <c:extLst>
              <c:ext xmlns:c16="http://schemas.microsoft.com/office/drawing/2014/chart" uri="{C3380CC4-5D6E-409C-BE32-E72D297353CC}">
                <c16:uniqueId val="{00000007-D8A7-49A5-9C90-F258A4B51791}"/>
              </c:ext>
            </c:extLst>
          </c:dPt>
          <c:dPt>
            <c:idx val="4"/>
            <c:invertIfNegative val="0"/>
            <c:bubble3D val="0"/>
            <c:spPr>
              <a:solidFill>
                <a:srgbClr val="374649"/>
              </a:solidFill>
            </c:spPr>
            <c:extLst>
              <c:ext xmlns:c16="http://schemas.microsoft.com/office/drawing/2014/chart" uri="{C3380CC4-5D6E-409C-BE32-E72D297353CC}">
                <c16:uniqueId val="{00000009-D8A7-49A5-9C90-F258A4B51791}"/>
              </c:ext>
            </c:extLst>
          </c:dPt>
          <c:dPt>
            <c:idx val="5"/>
            <c:invertIfNegative val="0"/>
            <c:bubble3D val="0"/>
            <c:spPr>
              <a:solidFill>
                <a:srgbClr val="374649"/>
              </a:solidFill>
            </c:spPr>
            <c:extLst>
              <c:ext xmlns:c16="http://schemas.microsoft.com/office/drawing/2014/chart" uri="{C3380CC4-5D6E-409C-BE32-E72D297353CC}">
                <c16:uniqueId val="{0000000B-D8A7-49A5-9C90-F258A4B51791}"/>
              </c:ext>
            </c:extLst>
          </c:dPt>
          <c:dPt>
            <c:idx val="6"/>
            <c:invertIfNegative val="0"/>
            <c:bubble3D val="0"/>
            <c:spPr>
              <a:solidFill>
                <a:srgbClr val="FD625E"/>
              </a:solidFill>
            </c:spPr>
            <c:extLst>
              <c:ext xmlns:c16="http://schemas.microsoft.com/office/drawing/2014/chart" uri="{C3380CC4-5D6E-409C-BE32-E72D297353CC}">
                <c16:uniqueId val="{0000000D-D8A7-49A5-9C90-F258A4B51791}"/>
              </c:ext>
            </c:extLst>
          </c:dPt>
          <c:dPt>
            <c:idx val="7"/>
            <c:invertIfNegative val="0"/>
            <c:bubble3D val="0"/>
            <c:spPr>
              <a:solidFill>
                <a:srgbClr val="374649"/>
              </a:solidFill>
            </c:spPr>
            <c:extLst>
              <c:ext xmlns:c16="http://schemas.microsoft.com/office/drawing/2014/chart" uri="{C3380CC4-5D6E-409C-BE32-E72D297353CC}">
                <c16:uniqueId val="{0000000F-D8A7-49A5-9C90-F258A4B51791}"/>
              </c:ext>
            </c:extLst>
          </c:dPt>
          <c:dPt>
            <c:idx val="8"/>
            <c:invertIfNegative val="0"/>
            <c:bubble3D val="0"/>
            <c:spPr>
              <a:solidFill>
                <a:srgbClr val="374649"/>
              </a:solidFill>
            </c:spPr>
            <c:extLst>
              <c:ext xmlns:c16="http://schemas.microsoft.com/office/drawing/2014/chart" uri="{C3380CC4-5D6E-409C-BE32-E72D297353CC}">
                <c16:uniqueId val="{00000011-D8A7-49A5-9C90-F258A4B51791}"/>
              </c:ext>
            </c:extLst>
          </c:dPt>
          <c:dPt>
            <c:idx val="9"/>
            <c:invertIfNegative val="0"/>
            <c:bubble3D val="0"/>
            <c:spPr>
              <a:solidFill>
                <a:srgbClr val="FD625E"/>
              </a:solidFill>
            </c:spPr>
            <c:extLst>
              <c:ext xmlns:c16="http://schemas.microsoft.com/office/drawing/2014/chart" uri="{C3380CC4-5D6E-409C-BE32-E72D297353CC}">
                <c16:uniqueId val="{00000013-D8A7-49A5-9C90-F258A4B51791}"/>
              </c:ext>
            </c:extLst>
          </c:dPt>
          <c:dPt>
            <c:idx val="10"/>
            <c:invertIfNegative val="0"/>
            <c:bubble3D val="0"/>
            <c:spPr>
              <a:solidFill>
                <a:srgbClr val="374649"/>
              </a:solidFill>
            </c:spPr>
            <c:extLst>
              <c:ext xmlns:c16="http://schemas.microsoft.com/office/drawing/2014/chart" uri="{C3380CC4-5D6E-409C-BE32-E72D297353CC}">
                <c16:uniqueId val="{00000015-D8A7-49A5-9C90-F258A4B51791}"/>
              </c:ext>
            </c:extLst>
          </c:dPt>
          <c:dLbls>
            <c:spPr/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Analisis!$L$4:$M$15</c:f>
              <c:multiLvlStrCache>
                <c:ptCount val="11"/>
                <c:lvl>
                  <c:pt idx="0">
                    <c:v>NO</c:v>
                  </c:pt>
                  <c:pt idx="1">
                    <c:v>SI</c:v>
                  </c:pt>
                  <c:pt idx="2">
                    <c:v>NO</c:v>
                  </c:pt>
                  <c:pt idx="3">
                    <c:v>SI</c:v>
                  </c:pt>
                  <c:pt idx="4">
                    <c:v>SI</c:v>
                  </c:pt>
                  <c:pt idx="5">
                    <c:v>SI</c:v>
                  </c:pt>
                  <c:pt idx="6">
                    <c:v>NO</c:v>
                  </c:pt>
                  <c:pt idx="7">
                    <c:v>SI</c:v>
                  </c:pt>
                  <c:pt idx="8">
                    <c:v>SI</c:v>
                  </c:pt>
                  <c:pt idx="9">
                    <c:v>NO</c:v>
                  </c:pt>
                  <c:pt idx="10">
                    <c:v>SI</c:v>
                  </c:pt>
                </c:lvl>
                <c:lvl>
                  <c:pt idx="0">
                    <c:v>febrero</c:v>
                  </c:pt>
                  <c:pt idx="2">
                    <c:v>marzo</c:v>
                  </c:pt>
                  <c:pt idx="4">
                    <c:v>abril</c:v>
                  </c:pt>
                  <c:pt idx="5">
                    <c:v>mayo</c:v>
                  </c:pt>
                  <c:pt idx="6">
                    <c:v>junio</c:v>
                  </c:pt>
                  <c:pt idx="8">
                    <c:v>julio</c:v>
                  </c:pt>
                  <c:pt idx="9">
                    <c:v>agosto</c:v>
                  </c:pt>
                </c:lvl>
              </c:multiLvlStrCache>
            </c:multiLvlStrRef>
          </c:cat>
          <c:val>
            <c:numRef>
              <c:f>Analisis!$N$4:$N$15</c:f>
              <c:numCache>
                <c:formatCode>General</c:formatCode>
                <c:ptCount val="11"/>
                <c:pt idx="0">
                  <c:v>1</c:v>
                </c:pt>
                <c:pt idx="1">
                  <c:v>13</c:v>
                </c:pt>
                <c:pt idx="2">
                  <c:v>1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  <c:pt idx="6">
                  <c:v>3</c:v>
                </c:pt>
                <c:pt idx="7">
                  <c:v>12</c:v>
                </c:pt>
                <c:pt idx="8">
                  <c:v>15</c:v>
                </c:pt>
                <c:pt idx="9">
                  <c:v>2</c:v>
                </c:pt>
                <c:pt idx="1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8A7-49A5-9C90-F258A4B51791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14969984"/>
        <c:axId val="114981504"/>
      </c:barChart>
      <c:catAx>
        <c:axId val="114969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14981504"/>
        <c:crosses val="autoZero"/>
        <c:auto val="1"/>
        <c:lblAlgn val="ctr"/>
        <c:lblOffset val="100"/>
        <c:noMultiLvlLbl val="0"/>
      </c:catAx>
      <c:valAx>
        <c:axId val="114981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149699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[057-Dashboard (Tablero de mando) Gestion de embarques.xlsx]Dashboard!Tabla dinámica8</c:name>
    <c:fmtId val="0"/>
  </c:pivotSource>
  <c:chart>
    <c:title>
      <c:tx>
        <c:rich>
          <a:bodyPr/>
          <a:lstStyle/>
          <a:p>
            <a:pPr>
              <a:defRPr sz="1050"/>
            </a:pPr>
            <a:r>
              <a:rPr lang="en-US" sz="1050"/>
              <a:t>Piezas</a:t>
            </a:r>
            <a:r>
              <a:rPr lang="en-US" sz="1050" baseline="0"/>
              <a:t> por mes</a:t>
            </a:r>
            <a:endParaRPr lang="en-US" sz="1050"/>
          </a:p>
        </c:rich>
      </c:tx>
      <c:overlay val="0"/>
    </c:title>
    <c:autoTitleDeleted val="0"/>
    <c:pivotFmts>
      <c:pivotFmt>
        <c:idx val="0"/>
        <c:spPr>
          <a:ln w="25400" cap="flat" cmpd="sng">
            <a:solidFill>
              <a:srgbClr val="01B8AA"/>
            </a:solidFill>
            <a:bevel/>
            <a:tailEnd type="triangle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Dashboard!$J$6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flat" cmpd="sng">
              <a:solidFill>
                <a:srgbClr val="01B8AA"/>
              </a:solidFill>
              <a:bevel/>
              <a:tailEnd type="triangle"/>
            </a:ln>
          </c:spPr>
          <c:marker>
            <c:symbol val="none"/>
          </c:marker>
          <c:trendline>
            <c:spPr>
              <a:ln w="6350">
                <a:tailEnd type="triangle"/>
              </a:ln>
            </c:spPr>
            <c:trendlineType val="linear"/>
            <c:dispRSqr val="0"/>
            <c:dispEq val="1"/>
            <c:trendlineLbl>
              <c:layout>
                <c:manualLayout>
                  <c:x val="-1.4829227165624867E-3"/>
                  <c:y val="8.8423311726918113E-2"/>
                </c:manualLayout>
              </c:layout>
              <c:numFmt formatCode="General" sourceLinked="0"/>
            </c:trendlineLbl>
          </c:trendline>
          <c:cat>
            <c:strRef>
              <c:f>Dashboard!$I$7:$I$14</c:f>
              <c:strCache>
                <c:ptCount val="7"/>
                <c:pt idx="0">
                  <c:v>febrero</c:v>
                </c:pt>
                <c:pt idx="1">
                  <c:v>marzo</c:v>
                </c:pt>
                <c:pt idx="2">
                  <c:v>abril</c:v>
                </c:pt>
                <c:pt idx="3">
                  <c:v>mayo</c:v>
                </c:pt>
                <c:pt idx="4">
                  <c:v>junio</c:v>
                </c:pt>
                <c:pt idx="5">
                  <c:v>julio</c:v>
                </c:pt>
                <c:pt idx="6">
                  <c:v>agosto</c:v>
                </c:pt>
              </c:strCache>
            </c:strRef>
          </c:cat>
          <c:val>
            <c:numRef>
              <c:f>Dashboard!$J$7:$J$14</c:f>
              <c:numCache>
                <c:formatCode>General</c:formatCode>
                <c:ptCount val="7"/>
                <c:pt idx="0">
                  <c:v>41388</c:v>
                </c:pt>
                <c:pt idx="1">
                  <c:v>42332</c:v>
                </c:pt>
                <c:pt idx="2">
                  <c:v>46384</c:v>
                </c:pt>
                <c:pt idx="3">
                  <c:v>47865</c:v>
                </c:pt>
                <c:pt idx="4">
                  <c:v>40089</c:v>
                </c:pt>
                <c:pt idx="5">
                  <c:v>48998</c:v>
                </c:pt>
                <c:pt idx="6">
                  <c:v>31028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0E1-466A-A178-D5B2DFC06E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012736"/>
        <c:axId val="115014272"/>
      </c:lineChart>
      <c:catAx>
        <c:axId val="115012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15014272"/>
        <c:crosses val="autoZero"/>
        <c:auto val="1"/>
        <c:lblAlgn val="ctr"/>
        <c:lblOffset val="100"/>
        <c:noMultiLvlLbl val="0"/>
      </c:catAx>
      <c:valAx>
        <c:axId val="115014272"/>
        <c:scaling>
          <c:orientation val="minMax"/>
          <c:max val="60000"/>
          <c:min val="20000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15012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9</xdr:row>
      <xdr:rowOff>9525</xdr:rowOff>
    </xdr:from>
    <xdr:to>
      <xdr:col>4</xdr:col>
      <xdr:colOff>9525</xdr:colOff>
      <xdr:row>16</xdr:row>
      <xdr:rowOff>161925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19052</xdr:colOff>
      <xdr:row>5</xdr:row>
      <xdr:rowOff>19051</xdr:rowOff>
    </xdr:from>
    <xdr:to>
      <xdr:col>7</xdr:col>
      <xdr:colOff>723900</xdr:colOff>
      <xdr:row>8</xdr:row>
      <xdr:rowOff>180975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Mes 1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9815" y="1152025"/>
              <a:ext cx="5276848" cy="7334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MX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4</xdr:col>
      <xdr:colOff>28575</xdr:colOff>
      <xdr:row>9</xdr:row>
      <xdr:rowOff>9524</xdr:rowOff>
    </xdr:from>
    <xdr:to>
      <xdr:col>6</xdr:col>
      <xdr:colOff>19050</xdr:colOff>
      <xdr:row>16</xdr:row>
      <xdr:rowOff>161925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47625</xdr:colOff>
      <xdr:row>9</xdr:row>
      <xdr:rowOff>9526</xdr:rowOff>
    </xdr:from>
    <xdr:to>
      <xdr:col>7</xdr:col>
      <xdr:colOff>723900</xdr:colOff>
      <xdr:row>16</xdr:row>
      <xdr:rowOff>161926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28575</xdr:colOff>
      <xdr:row>14</xdr:row>
      <xdr:rowOff>47625</xdr:rowOff>
    </xdr:from>
    <xdr:to>
      <xdr:col>14</xdr:col>
      <xdr:colOff>714375</xdr:colOff>
      <xdr:row>23</xdr:row>
      <xdr:rowOff>9525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23812</xdr:colOff>
      <xdr:row>5</xdr:row>
      <xdr:rowOff>19050</xdr:rowOff>
    </xdr:from>
    <xdr:to>
      <xdr:col>14</xdr:col>
      <xdr:colOff>714375</xdr:colOff>
      <xdr:row>14</xdr:row>
      <xdr:rowOff>19050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hn" refreshedDate="44154.486566666666" createdVersion="4" refreshedVersion="4" minRefreshableVersion="3" recordCount="100" xr:uid="{00000000-000A-0000-FFFF-FFFF00000000}">
  <cacheSource type="worksheet">
    <worksheetSource ref="C3:AA103" sheet="Registro de Embarques"/>
  </cacheSource>
  <cacheFields count="25">
    <cacheField name="Mes" numFmtId="0">
      <sharedItems count="7">
        <s v="febrero"/>
        <s v="marzo"/>
        <s v="abril"/>
        <s v="mayo"/>
        <s v="junio"/>
        <s v="julio"/>
        <s v="agosto"/>
      </sharedItems>
    </cacheField>
    <cacheField name="Cuenta" numFmtId="0">
      <sharedItems/>
    </cacheField>
    <cacheField name="Remision" numFmtId="0">
      <sharedItems containsSemiMixedTypes="0" containsString="0" containsNumber="1" containsInteger="1" minValue="19874563" maxValue="19874662"/>
    </cacheField>
    <cacheField name="OV" numFmtId="0">
      <sharedItems/>
    </cacheField>
    <cacheField name="Piezas Totales ov" numFmtId="0">
      <sharedItems containsSemiMixedTypes="0" containsString="0" containsNumber="1" containsInteger="1" minValue="1014" maxValue="4949"/>
    </cacheField>
    <cacheField name="Lineas OV" numFmtId="0">
      <sharedItems containsSemiMixedTypes="0" containsString="0" containsNumber="1" containsInteger="1" minValue="1" maxValue="10"/>
    </cacheField>
    <cacheField name="Tipo de producto" numFmtId="0">
      <sharedItems/>
    </cacheField>
    <cacheField name="Inicio surtido" numFmtId="14">
      <sharedItems containsSemiMixedTypes="0" containsNonDate="0" containsDate="1" containsString="0" minDate="2020-02-03T00:00:00" maxDate="2020-08-20T00:00:00"/>
    </cacheField>
    <cacheField name="Fin surtido" numFmtId="14">
      <sharedItems containsSemiMixedTypes="0" containsNonDate="0" containsDate="1" containsString="0" minDate="2020-02-03T00:00:00" maxDate="2020-08-20T00:00:00"/>
    </cacheField>
    <cacheField name="Estatus control de calidad" numFmtId="0">
      <sharedItems/>
    </cacheField>
    <cacheField name="Fecha Prevista" numFmtId="14">
      <sharedItems containsSemiMixedTypes="0" containsNonDate="0" containsDate="1" containsString="0" minDate="2020-02-05T00:00:00" maxDate="2020-08-22T00:00:00"/>
    </cacheField>
    <cacheField name="Fecha de salida" numFmtId="14">
      <sharedItems containsSemiMixedTypes="0" containsNonDate="0" containsDate="1" containsString="0" minDate="2020-02-03T00:00:00" maxDate="2020-08-20T00:00:00"/>
    </cacheField>
    <cacheField name="Fecha de entrega" numFmtId="14">
      <sharedItems containsSemiMixedTypes="0" containsNonDate="0" containsDate="1" containsString="0" minDate="2020-02-05T00:00:00" maxDate="2020-08-22T00:00:00"/>
    </cacheField>
    <cacheField name="Lead-time" numFmtId="0">
      <sharedItems containsSemiMixedTypes="0" containsString="0" containsNumber="1" containsInteger="1" minValue="2" maxValue="2"/>
    </cacheField>
    <cacheField name="Tiempo de entrega" numFmtId="0">
      <sharedItems containsSemiMixedTypes="0" containsString="0" containsNumber="1" containsInteger="1" minValue="2" maxValue="2"/>
    </cacheField>
    <cacheField name="Fecha retorno de documentos" numFmtId="14">
      <sharedItems containsSemiMixedTypes="0" containsNonDate="0" containsDate="1" containsString="0" minDate="2020-02-09T00:00:00" maxDate="2020-12-08T00:00:00"/>
    </cacheField>
    <cacheField name="Transporte" numFmtId="0">
      <sharedItems/>
    </cacheField>
    <cacheField name="Destino" numFmtId="0">
      <sharedItems/>
    </cacheField>
    <cacheField name="Cliente" numFmtId="0">
      <sharedItems/>
    </cacheField>
    <cacheField name="Rechazadas/Dev" numFmtId="0">
      <sharedItems containsString="0" containsBlank="1" containsNumber="1" containsInteger="1" minValue="8" maxValue="75"/>
    </cacheField>
    <cacheField name="Observaciones" numFmtId="0">
      <sharedItems/>
    </cacheField>
    <cacheField name="ON - TIME" numFmtId="0">
      <sharedItems containsSemiMixedTypes="0" containsString="0" containsNumber="1" containsInteger="1" minValue="1" maxValue="1"/>
    </cacheField>
    <cacheField name="FULL" numFmtId="10">
      <sharedItems containsSemiMixedTypes="0" containsString="0" containsNumber="1" minValue="0.97044917257683216" maxValue="1"/>
    </cacheField>
    <cacheField name="OTIF" numFmtId="10">
      <sharedItems containsSemiMixedTypes="0" containsString="0" containsNumber="1" minValue="0.97044917257683216" maxValue="1"/>
    </cacheField>
    <cacheField name="Entrega perfecta" numFmtId="0">
      <sharedItems count="2">
        <s v="NO"/>
        <s v="S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hn" refreshedDate="44154.50065509259" createdVersion="4" refreshedVersion="4" minRefreshableVersion="3" recordCount="100" xr:uid="{00000000-000A-0000-FFFF-FFFF01000000}">
  <cacheSource type="worksheet">
    <worksheetSource ref="C3:W103" sheet="Registro de Embarques"/>
  </cacheSource>
  <cacheFields count="23">
    <cacheField name="Mes" numFmtId="0">
      <sharedItems count="7">
        <s v="febrero"/>
        <s v="marzo"/>
        <s v="abril"/>
        <s v="mayo"/>
        <s v="junio"/>
        <s v="julio"/>
        <s v="agosto"/>
      </sharedItems>
    </cacheField>
    <cacheField name="Cuenta" numFmtId="0">
      <sharedItems/>
    </cacheField>
    <cacheField name="Remision" numFmtId="0">
      <sharedItems containsSemiMixedTypes="0" containsString="0" containsNumber="1" containsInteger="1" minValue="19874563" maxValue="19874662"/>
    </cacheField>
    <cacheField name="OV" numFmtId="0">
      <sharedItems/>
    </cacheField>
    <cacheField name="Piezas Totales ov" numFmtId="0">
      <sharedItems containsSemiMixedTypes="0" containsString="0" containsNumber="1" containsInteger="1" minValue="1022" maxValue="4998"/>
    </cacheField>
    <cacheField name="Lineas OV" numFmtId="0">
      <sharedItems containsSemiMixedTypes="0" containsString="0" containsNumber="1" containsInteger="1" minValue="1" maxValue="10"/>
    </cacheField>
    <cacheField name="Tipo de producto" numFmtId="0">
      <sharedItems/>
    </cacheField>
    <cacheField name="Inicio surtido" numFmtId="14">
      <sharedItems containsSemiMixedTypes="0" containsNonDate="0" containsDate="1" containsString="0" minDate="2020-02-03T00:00:00" maxDate="2020-08-20T00:00:00"/>
    </cacheField>
    <cacheField name="Fin surtido" numFmtId="14">
      <sharedItems containsSemiMixedTypes="0" containsNonDate="0" containsDate="1" containsString="0" minDate="2020-02-03T00:00:00" maxDate="2020-08-20T00:00:00"/>
    </cacheField>
    <cacheField name="Estatus control de calidad" numFmtId="0">
      <sharedItems/>
    </cacheField>
    <cacheField name="Fecha Prevista" numFmtId="14">
      <sharedItems containsSemiMixedTypes="0" containsNonDate="0" containsDate="1" containsString="0" minDate="2020-02-05T00:00:00" maxDate="2020-08-22T00:00:00"/>
    </cacheField>
    <cacheField name="Fecha de salida" numFmtId="14">
      <sharedItems containsSemiMixedTypes="0" containsNonDate="0" containsDate="1" containsString="0" minDate="2020-02-03T00:00:00" maxDate="2020-08-20T00:00:00"/>
    </cacheField>
    <cacheField name="Fecha de entrega" numFmtId="14">
      <sharedItems containsSemiMixedTypes="0" containsNonDate="0" containsDate="1" containsString="0" minDate="2020-02-05T00:00:00" maxDate="2020-08-22T00:00:00"/>
    </cacheField>
    <cacheField name="Lead-time" numFmtId="0">
      <sharedItems containsSemiMixedTypes="0" containsString="0" containsNumber="1" containsInteger="1" minValue="2" maxValue="2"/>
    </cacheField>
    <cacheField name="Tiempo de entrega" numFmtId="0">
      <sharedItems containsSemiMixedTypes="0" containsString="0" containsNumber="1" containsInteger="1" minValue="2" maxValue="2"/>
    </cacheField>
    <cacheField name="Fecha retorno de documentos" numFmtId="14">
      <sharedItems containsSemiMixedTypes="0" containsNonDate="0" containsDate="1" containsString="0" minDate="2020-02-09T00:00:00" maxDate="2020-12-08T00:00:00"/>
    </cacheField>
    <cacheField name="Transporte" numFmtId="0">
      <sharedItems/>
    </cacheField>
    <cacheField name="Destino" numFmtId="0">
      <sharedItems/>
    </cacheField>
    <cacheField name="Cliente" numFmtId="0">
      <sharedItems count="5">
        <s v="DICKA"/>
        <s v="E2E"/>
        <s v="QUIMICA"/>
        <s v="RYDER"/>
        <s v="BP"/>
      </sharedItems>
    </cacheField>
    <cacheField name="Rechazadas/Dev" numFmtId="0">
      <sharedItems containsString="0" containsBlank="1" containsNumber="1" containsInteger="1" minValue="8" maxValue="94"/>
    </cacheField>
    <cacheField name="Observaciones" numFmtId="0">
      <sharedItems/>
    </cacheField>
    <cacheField name="%" numFmtId="0" formula="1-('Rechazadas/Dev'/'Piezas Totales ov')" databaseField="0"/>
    <cacheField name="%2" numFmtId="0" formula=" 1-'%'" databaseField="0"/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0">
  <r>
    <x v="0"/>
    <s v="MSD"/>
    <n v="19874563"/>
    <s v="OV00001258"/>
    <n v="2820"/>
    <n v="5"/>
    <s v="Producto terminado"/>
    <d v="2020-02-03T00:00:00"/>
    <d v="2020-02-03T00:00:00"/>
    <s v="OK"/>
    <d v="2020-02-05T00:00:00"/>
    <d v="2020-02-03T00:00:00"/>
    <d v="2020-02-05T00:00:00"/>
    <n v="2"/>
    <n v="2"/>
    <d v="2020-12-07T00:00:00"/>
    <s v="MONARCA"/>
    <s v="MONTERREY"/>
    <s v="DICKA"/>
    <n v="33"/>
    <s v="Daño de Empaque"/>
    <n v="1"/>
    <n v="0.98829787234042554"/>
    <n v="0.98829787234042554"/>
    <x v="0"/>
  </r>
  <r>
    <x v="0"/>
    <s v="MSD"/>
    <n v="19874564"/>
    <s v="OV00001259"/>
    <n v="2356"/>
    <n v="5"/>
    <s v="Producto terminado"/>
    <d v="2020-02-05T00:00:00"/>
    <d v="2020-02-05T00:00:00"/>
    <s v="OK"/>
    <d v="2020-02-07T00:00:00"/>
    <d v="2020-02-05T00:00:00"/>
    <d v="2020-02-07T00:00:00"/>
    <n v="2"/>
    <n v="2"/>
    <d v="2020-02-09T00:00:00"/>
    <s v="MONARCA"/>
    <s v="MONTERREY"/>
    <s v="DICKA"/>
    <m/>
    <s v="-"/>
    <n v="1"/>
    <n v="1"/>
    <n v="1"/>
    <x v="1"/>
  </r>
  <r>
    <x v="0"/>
    <s v="MSD"/>
    <n v="19874565"/>
    <s v="OV00001260"/>
    <n v="3499"/>
    <n v="1"/>
    <s v="Producto terminado"/>
    <d v="2020-02-07T00:00:00"/>
    <d v="2020-02-07T00:00:00"/>
    <s v="OK"/>
    <d v="2020-02-09T00:00:00"/>
    <d v="2020-02-07T00:00:00"/>
    <d v="2020-02-09T00:00:00"/>
    <n v="2"/>
    <n v="2"/>
    <d v="2020-02-11T00:00:00"/>
    <s v="MONARCA"/>
    <s v="MONTERREY"/>
    <s v="DICKA"/>
    <m/>
    <s v="-"/>
    <n v="1"/>
    <n v="1"/>
    <n v="1"/>
    <x v="1"/>
  </r>
  <r>
    <x v="0"/>
    <s v="MSD"/>
    <n v="19874566"/>
    <s v="OV00001261"/>
    <n v="4834"/>
    <n v="10"/>
    <s v="Producto terminado"/>
    <d v="2020-02-09T00:00:00"/>
    <d v="2020-02-09T00:00:00"/>
    <s v="OK"/>
    <d v="2020-02-11T00:00:00"/>
    <d v="2020-02-09T00:00:00"/>
    <d v="2020-02-11T00:00:00"/>
    <n v="2"/>
    <n v="2"/>
    <d v="2020-02-13T00:00:00"/>
    <s v="MONARCA"/>
    <s v="MONTERREY"/>
    <s v="DICKA"/>
    <m/>
    <s v="-"/>
    <n v="1"/>
    <n v="1"/>
    <n v="1"/>
    <x v="1"/>
  </r>
  <r>
    <x v="0"/>
    <s v="MSD"/>
    <n v="19874567"/>
    <s v="OV00001262"/>
    <n v="3399"/>
    <n v="1"/>
    <s v="Producto terminado"/>
    <d v="2020-02-11T00:00:00"/>
    <d v="2020-02-11T00:00:00"/>
    <s v="OK"/>
    <d v="2020-02-13T00:00:00"/>
    <d v="2020-02-11T00:00:00"/>
    <d v="2020-02-13T00:00:00"/>
    <n v="2"/>
    <n v="2"/>
    <d v="2020-02-15T00:00:00"/>
    <s v="MONARCA"/>
    <s v="MONTERREY"/>
    <s v="DICKA"/>
    <m/>
    <s v="-"/>
    <n v="1"/>
    <n v="1"/>
    <n v="1"/>
    <x v="1"/>
  </r>
  <r>
    <x v="0"/>
    <s v="MSD"/>
    <n v="19874568"/>
    <s v="OV00001263"/>
    <n v="2123"/>
    <n v="6"/>
    <s v="Producto terminado"/>
    <d v="2020-02-13T00:00:00"/>
    <d v="2020-02-13T00:00:00"/>
    <s v="OK"/>
    <d v="2020-02-15T00:00:00"/>
    <d v="2020-02-13T00:00:00"/>
    <d v="2020-02-15T00:00:00"/>
    <n v="2"/>
    <n v="2"/>
    <d v="2020-02-17T00:00:00"/>
    <s v="MONARCA"/>
    <s v="MONTERREY"/>
    <s v="E2E"/>
    <m/>
    <s v="-"/>
    <n v="1"/>
    <n v="1"/>
    <n v="1"/>
    <x v="1"/>
  </r>
  <r>
    <x v="0"/>
    <s v="MSD"/>
    <n v="19874569"/>
    <s v="OV00001264"/>
    <n v="1404"/>
    <n v="10"/>
    <s v="Producto terminado"/>
    <d v="2020-02-15T00:00:00"/>
    <d v="2020-02-15T00:00:00"/>
    <s v="OK"/>
    <d v="2020-02-17T00:00:00"/>
    <d v="2020-02-15T00:00:00"/>
    <d v="2020-02-17T00:00:00"/>
    <n v="2"/>
    <n v="2"/>
    <d v="2020-02-19T00:00:00"/>
    <s v="MONARCA"/>
    <s v="MONTERREY"/>
    <s v="E2E"/>
    <m/>
    <s v="-"/>
    <n v="1"/>
    <n v="1"/>
    <n v="1"/>
    <x v="1"/>
  </r>
  <r>
    <x v="0"/>
    <s v="MSD"/>
    <n v="19874570"/>
    <s v="OV00001265"/>
    <n v="1625"/>
    <n v="7"/>
    <s v="Producto terminado"/>
    <d v="2020-02-17T00:00:00"/>
    <d v="2020-02-17T00:00:00"/>
    <s v="OK"/>
    <d v="2020-02-19T00:00:00"/>
    <d v="2020-02-17T00:00:00"/>
    <d v="2020-02-19T00:00:00"/>
    <n v="2"/>
    <n v="2"/>
    <d v="2020-02-21T00:00:00"/>
    <s v="MONARCA"/>
    <s v="MONTERREY"/>
    <s v="E2E"/>
    <m/>
    <s v="-"/>
    <n v="1"/>
    <n v="1"/>
    <n v="1"/>
    <x v="1"/>
  </r>
  <r>
    <x v="0"/>
    <s v="MSD"/>
    <n v="19874571"/>
    <s v="OV00001266"/>
    <n v="4058"/>
    <n v="9"/>
    <s v="Producto terminado"/>
    <d v="2020-02-19T00:00:00"/>
    <d v="2020-02-19T00:00:00"/>
    <s v="OK"/>
    <d v="2020-02-21T00:00:00"/>
    <d v="2020-02-19T00:00:00"/>
    <d v="2020-02-21T00:00:00"/>
    <n v="2"/>
    <n v="2"/>
    <d v="2020-02-23T00:00:00"/>
    <s v="MONARCA"/>
    <s v="MONTERREY"/>
    <s v="E2E"/>
    <m/>
    <s v="-"/>
    <n v="1"/>
    <n v="1"/>
    <n v="1"/>
    <x v="1"/>
  </r>
  <r>
    <x v="0"/>
    <s v="MSD"/>
    <n v="19874572"/>
    <s v="OV00001267"/>
    <n v="3018"/>
    <n v="10"/>
    <s v="Producto terminado"/>
    <d v="2020-02-21T00:00:00"/>
    <d v="2020-02-21T00:00:00"/>
    <s v="OK"/>
    <d v="2020-02-23T00:00:00"/>
    <d v="2020-02-21T00:00:00"/>
    <d v="2020-02-23T00:00:00"/>
    <n v="2"/>
    <n v="2"/>
    <d v="2020-02-25T00:00:00"/>
    <s v="MONARCA"/>
    <s v="MONTERREY"/>
    <s v="E2E"/>
    <m/>
    <s v="-"/>
    <n v="1"/>
    <n v="1"/>
    <n v="1"/>
    <x v="1"/>
  </r>
  <r>
    <x v="0"/>
    <s v="MSD"/>
    <n v="19874573"/>
    <s v="OV00001268"/>
    <n v="3330"/>
    <n v="2"/>
    <s v="Producto terminado"/>
    <d v="2020-02-23T00:00:00"/>
    <d v="2020-02-23T00:00:00"/>
    <s v="OK"/>
    <d v="2020-02-25T00:00:00"/>
    <d v="2020-02-23T00:00:00"/>
    <d v="2020-02-25T00:00:00"/>
    <n v="2"/>
    <n v="2"/>
    <d v="2020-02-27T00:00:00"/>
    <s v="MONARCA"/>
    <s v="MONTERREY"/>
    <s v="DICKA"/>
    <m/>
    <s v="-"/>
    <n v="1"/>
    <n v="1"/>
    <n v="1"/>
    <x v="1"/>
  </r>
  <r>
    <x v="0"/>
    <s v="MSD"/>
    <n v="19874574"/>
    <s v="OV00001269"/>
    <n v="3750"/>
    <n v="6"/>
    <s v="Producto terminado"/>
    <d v="2020-02-25T00:00:00"/>
    <d v="2020-02-25T00:00:00"/>
    <s v="OK"/>
    <d v="2020-02-27T00:00:00"/>
    <d v="2020-02-25T00:00:00"/>
    <d v="2020-02-27T00:00:00"/>
    <n v="2"/>
    <n v="2"/>
    <d v="2020-02-29T00:00:00"/>
    <s v="MONARCA"/>
    <s v="MONTERREY"/>
    <s v="DICKA"/>
    <m/>
    <s v="-"/>
    <n v="1"/>
    <n v="1"/>
    <n v="1"/>
    <x v="1"/>
  </r>
  <r>
    <x v="0"/>
    <s v="MSD"/>
    <n v="19874575"/>
    <s v="OV00001270"/>
    <n v="3516"/>
    <n v="8"/>
    <s v="Producto terminado"/>
    <d v="2020-02-27T00:00:00"/>
    <d v="2020-02-27T00:00:00"/>
    <s v="OK"/>
    <d v="2020-02-29T00:00:00"/>
    <d v="2020-02-27T00:00:00"/>
    <d v="2020-02-29T00:00:00"/>
    <n v="2"/>
    <n v="2"/>
    <d v="2020-03-02T00:00:00"/>
    <s v="MONARCA"/>
    <s v="MONTERREY"/>
    <s v="DICKA"/>
    <m/>
    <s v="-"/>
    <n v="1"/>
    <n v="1"/>
    <n v="1"/>
    <x v="1"/>
  </r>
  <r>
    <x v="0"/>
    <s v="MSD"/>
    <n v="19874576"/>
    <s v="OV00001271"/>
    <n v="1656"/>
    <n v="9"/>
    <s v="Producto terminado"/>
    <d v="2020-02-29T00:00:00"/>
    <d v="2020-02-29T00:00:00"/>
    <s v="OK"/>
    <d v="2020-03-02T00:00:00"/>
    <d v="2020-02-29T00:00:00"/>
    <d v="2020-03-02T00:00:00"/>
    <n v="2"/>
    <n v="2"/>
    <d v="2020-03-04T00:00:00"/>
    <s v="MONARCA"/>
    <s v="MONTERREY"/>
    <s v="DICKA"/>
    <m/>
    <s v="-"/>
    <n v="1"/>
    <n v="1"/>
    <n v="1"/>
    <x v="1"/>
  </r>
  <r>
    <x v="1"/>
    <s v="MSD"/>
    <n v="19874577"/>
    <s v="OV00001272"/>
    <n v="2620"/>
    <n v="7"/>
    <s v="Producto terminado"/>
    <d v="2020-03-02T00:00:00"/>
    <d v="2020-03-02T00:00:00"/>
    <s v="OK"/>
    <d v="2020-03-04T00:00:00"/>
    <d v="2020-03-02T00:00:00"/>
    <d v="2020-03-04T00:00:00"/>
    <n v="2"/>
    <n v="2"/>
    <d v="2020-03-06T00:00:00"/>
    <s v="MONARCA"/>
    <s v="MONTERREY"/>
    <s v="DICKA"/>
    <m/>
    <s v="-"/>
    <n v="1"/>
    <n v="1"/>
    <n v="1"/>
    <x v="1"/>
  </r>
  <r>
    <x v="1"/>
    <s v="MSD"/>
    <n v="19874578"/>
    <s v="OV00001273"/>
    <n v="2433"/>
    <n v="7"/>
    <s v="Producto terminado"/>
    <d v="2020-03-04T00:00:00"/>
    <d v="2020-03-04T00:00:00"/>
    <s v="OK"/>
    <d v="2020-03-06T00:00:00"/>
    <d v="2020-03-04T00:00:00"/>
    <d v="2020-03-06T00:00:00"/>
    <n v="2"/>
    <n v="2"/>
    <d v="2020-03-08T00:00:00"/>
    <s v="MONARCA"/>
    <s v="MONTERREY"/>
    <s v="E2E"/>
    <m/>
    <s v="-"/>
    <n v="1"/>
    <n v="1"/>
    <n v="1"/>
    <x v="1"/>
  </r>
  <r>
    <x v="1"/>
    <s v="MSD"/>
    <n v="19874579"/>
    <s v="OV00001274"/>
    <n v="3319"/>
    <n v="10"/>
    <s v="Producto terminado"/>
    <d v="2020-03-06T00:00:00"/>
    <d v="2020-03-06T00:00:00"/>
    <s v="OK"/>
    <d v="2020-03-08T00:00:00"/>
    <d v="2020-03-06T00:00:00"/>
    <d v="2020-03-08T00:00:00"/>
    <n v="2"/>
    <n v="2"/>
    <d v="2020-03-10T00:00:00"/>
    <s v="MONARCA"/>
    <s v="MONTERREY"/>
    <s v="E2E"/>
    <m/>
    <s v="-"/>
    <n v="1"/>
    <n v="1"/>
    <n v="1"/>
    <x v="1"/>
  </r>
  <r>
    <x v="1"/>
    <s v="MSD"/>
    <n v="19874580"/>
    <s v="OV00001275"/>
    <n v="2966"/>
    <n v="2"/>
    <s v="Producto terminado"/>
    <d v="2020-03-08T00:00:00"/>
    <d v="2020-03-08T00:00:00"/>
    <s v="OK"/>
    <d v="2020-03-10T00:00:00"/>
    <d v="2020-03-08T00:00:00"/>
    <d v="2020-03-10T00:00:00"/>
    <n v="2"/>
    <n v="2"/>
    <d v="2020-03-12T00:00:00"/>
    <s v="MONARCA"/>
    <s v="MONTERREY"/>
    <s v="E2E"/>
    <m/>
    <s v="-"/>
    <n v="1"/>
    <n v="1"/>
    <n v="1"/>
    <x v="1"/>
  </r>
  <r>
    <x v="1"/>
    <s v="MSD"/>
    <n v="19874581"/>
    <s v="OV00001276"/>
    <n v="1279"/>
    <n v="7"/>
    <s v="Producto terminado"/>
    <d v="2020-03-10T00:00:00"/>
    <d v="2020-03-10T00:00:00"/>
    <s v="OK"/>
    <d v="2020-03-12T00:00:00"/>
    <d v="2020-03-10T00:00:00"/>
    <d v="2020-03-12T00:00:00"/>
    <n v="2"/>
    <n v="2"/>
    <d v="2020-03-14T00:00:00"/>
    <s v="MONARCA"/>
    <s v="MONTERREY"/>
    <s v="E2E"/>
    <m/>
    <s v="-"/>
    <n v="1"/>
    <n v="1"/>
    <n v="1"/>
    <x v="1"/>
  </r>
  <r>
    <x v="1"/>
    <s v="MSD"/>
    <n v="19874582"/>
    <s v="OV00001277"/>
    <n v="3152"/>
    <n v="8"/>
    <s v="Producto terminado"/>
    <d v="2020-03-12T00:00:00"/>
    <d v="2020-03-12T00:00:00"/>
    <s v="OK"/>
    <d v="2020-03-14T00:00:00"/>
    <d v="2020-03-12T00:00:00"/>
    <d v="2020-03-14T00:00:00"/>
    <n v="2"/>
    <n v="2"/>
    <d v="2020-03-16T00:00:00"/>
    <s v="MONARCA"/>
    <s v="MONTERREY"/>
    <s v="E2E"/>
    <m/>
    <s v="-"/>
    <n v="1"/>
    <n v="1"/>
    <n v="1"/>
    <x v="1"/>
  </r>
  <r>
    <x v="1"/>
    <s v="MSD"/>
    <n v="19874583"/>
    <s v="OV00001278"/>
    <n v="4902"/>
    <n v="8"/>
    <s v="Producto terminado"/>
    <d v="2020-03-14T00:00:00"/>
    <d v="2020-03-14T00:00:00"/>
    <s v="OK"/>
    <d v="2020-03-16T00:00:00"/>
    <d v="2020-03-14T00:00:00"/>
    <d v="2020-03-16T00:00:00"/>
    <n v="2"/>
    <n v="2"/>
    <d v="2020-03-18T00:00:00"/>
    <s v="MONARCA"/>
    <s v="MONTERREY"/>
    <s v="E2E"/>
    <m/>
    <s v="-"/>
    <n v="1"/>
    <n v="1"/>
    <n v="1"/>
    <x v="1"/>
  </r>
  <r>
    <x v="1"/>
    <s v="MSD"/>
    <n v="19874584"/>
    <s v="OV00001279"/>
    <n v="2565"/>
    <n v="1"/>
    <s v="Producto terminado"/>
    <d v="2020-03-16T00:00:00"/>
    <d v="2020-03-16T00:00:00"/>
    <s v="OK"/>
    <d v="2020-03-18T00:00:00"/>
    <d v="2020-03-16T00:00:00"/>
    <d v="2020-03-18T00:00:00"/>
    <n v="2"/>
    <n v="2"/>
    <d v="2020-03-20T00:00:00"/>
    <s v="MONARCA"/>
    <s v="MONTERREY"/>
    <s v="DICKA"/>
    <m/>
    <s v="-"/>
    <n v="1"/>
    <n v="1"/>
    <n v="1"/>
    <x v="1"/>
  </r>
  <r>
    <x v="1"/>
    <s v="MSD"/>
    <n v="19874585"/>
    <s v="OV00001280"/>
    <n v="2044"/>
    <n v="1"/>
    <s v="Producto terminado"/>
    <d v="2020-03-18T00:00:00"/>
    <d v="2020-03-18T00:00:00"/>
    <s v="OK"/>
    <d v="2020-03-20T00:00:00"/>
    <d v="2020-03-18T00:00:00"/>
    <d v="2020-03-20T00:00:00"/>
    <n v="2"/>
    <n v="2"/>
    <d v="2020-03-22T00:00:00"/>
    <s v="MONARCA"/>
    <s v="MONTERREY"/>
    <s v="DICKA"/>
    <m/>
    <s v="-"/>
    <n v="1"/>
    <n v="1"/>
    <n v="1"/>
    <x v="1"/>
  </r>
  <r>
    <x v="1"/>
    <s v="MSD"/>
    <n v="19874586"/>
    <s v="OV00001281"/>
    <n v="1985"/>
    <n v="2"/>
    <s v="Producto terminado"/>
    <d v="2020-03-20T00:00:00"/>
    <d v="2020-03-20T00:00:00"/>
    <s v="OK"/>
    <d v="2020-03-22T00:00:00"/>
    <d v="2020-03-20T00:00:00"/>
    <d v="2020-03-22T00:00:00"/>
    <n v="2"/>
    <n v="2"/>
    <d v="2020-03-24T00:00:00"/>
    <s v="MONARCA"/>
    <s v="MONTERREY"/>
    <s v="DICKA"/>
    <m/>
    <s v="-"/>
    <n v="1"/>
    <n v="1"/>
    <n v="1"/>
    <x v="1"/>
  </r>
  <r>
    <x v="1"/>
    <s v="MSD"/>
    <n v="19874587"/>
    <s v="OV00001282"/>
    <n v="1672"/>
    <n v="7"/>
    <s v="Producto terminado"/>
    <d v="2020-03-22T00:00:00"/>
    <d v="2020-03-22T00:00:00"/>
    <s v="OK"/>
    <d v="2020-03-24T00:00:00"/>
    <d v="2020-03-22T00:00:00"/>
    <d v="2020-03-24T00:00:00"/>
    <n v="2"/>
    <n v="2"/>
    <d v="2020-03-26T00:00:00"/>
    <s v="MONARCA"/>
    <s v="MONTERREY"/>
    <s v="QUIMICA"/>
    <m/>
    <s v="-"/>
    <n v="1"/>
    <n v="1"/>
    <n v="1"/>
    <x v="1"/>
  </r>
  <r>
    <x v="1"/>
    <s v="MSD"/>
    <n v="19874588"/>
    <s v="OV00001283"/>
    <n v="4707"/>
    <n v="1"/>
    <s v="Producto terminado"/>
    <d v="2020-03-24T00:00:00"/>
    <d v="2020-03-24T00:00:00"/>
    <s v="OK"/>
    <d v="2020-03-26T00:00:00"/>
    <d v="2020-03-24T00:00:00"/>
    <d v="2020-03-26T00:00:00"/>
    <n v="2"/>
    <n v="2"/>
    <d v="2020-03-28T00:00:00"/>
    <s v="MONARCA"/>
    <s v="MONTERREY"/>
    <s v="QUIMICA"/>
    <m/>
    <s v="-"/>
    <n v="1"/>
    <n v="1"/>
    <n v="1"/>
    <x v="1"/>
  </r>
  <r>
    <x v="1"/>
    <s v="MSD"/>
    <n v="19874589"/>
    <s v="OV00001284"/>
    <n v="1206"/>
    <n v="8"/>
    <s v="Producto terminado"/>
    <d v="2020-03-26T00:00:00"/>
    <d v="2020-03-26T00:00:00"/>
    <s v="OK"/>
    <d v="2020-03-28T00:00:00"/>
    <d v="2020-03-26T00:00:00"/>
    <d v="2020-03-28T00:00:00"/>
    <n v="2"/>
    <n v="2"/>
    <d v="2020-03-30T00:00:00"/>
    <s v="MONARCA"/>
    <s v="MONTERREY"/>
    <s v="QUIMICA"/>
    <m/>
    <s v="-"/>
    <n v="1"/>
    <n v="1"/>
    <n v="1"/>
    <x v="1"/>
  </r>
  <r>
    <x v="1"/>
    <s v="MSD"/>
    <n v="19874590"/>
    <s v="OV00001285"/>
    <n v="4944"/>
    <n v="6"/>
    <s v="Producto terminado"/>
    <d v="2020-03-28T00:00:00"/>
    <d v="2020-03-28T00:00:00"/>
    <s v="OK"/>
    <d v="2020-03-30T00:00:00"/>
    <d v="2020-03-28T00:00:00"/>
    <d v="2020-03-30T00:00:00"/>
    <n v="2"/>
    <n v="2"/>
    <d v="2020-04-01T00:00:00"/>
    <s v="MONARCA"/>
    <s v="MONTERREY"/>
    <s v="QUIMICA"/>
    <m/>
    <s v="-"/>
    <n v="1"/>
    <n v="1"/>
    <n v="1"/>
    <x v="1"/>
  </r>
  <r>
    <x v="1"/>
    <s v="MSD"/>
    <n v="19874591"/>
    <s v="OV00001286"/>
    <n v="2538"/>
    <n v="1"/>
    <s v="Producto terminado"/>
    <d v="2020-03-30T00:00:00"/>
    <d v="2020-03-30T00:00:00"/>
    <s v="OK"/>
    <d v="2020-04-01T00:00:00"/>
    <d v="2020-03-30T00:00:00"/>
    <d v="2020-04-01T00:00:00"/>
    <n v="2"/>
    <n v="2"/>
    <d v="2020-04-03T00:00:00"/>
    <s v="MONARCA"/>
    <s v="MONTERREY"/>
    <s v="QUIMICA"/>
    <n v="75"/>
    <s v="Daño de Empaque"/>
    <n v="1"/>
    <n v="0.97044917257683216"/>
    <n v="0.97044917257683216"/>
    <x v="0"/>
  </r>
  <r>
    <x v="2"/>
    <s v="MSD"/>
    <n v="19874592"/>
    <s v="OV00001287"/>
    <n v="3724"/>
    <n v="2"/>
    <s v="Producto terminado"/>
    <d v="2020-04-01T00:00:00"/>
    <d v="2020-04-01T00:00:00"/>
    <s v="OK"/>
    <d v="2020-04-03T00:00:00"/>
    <d v="2020-04-01T00:00:00"/>
    <d v="2020-04-03T00:00:00"/>
    <n v="2"/>
    <n v="2"/>
    <d v="2020-04-05T00:00:00"/>
    <s v="MONARCA"/>
    <s v="MONTERREY"/>
    <s v="QUIMICA"/>
    <m/>
    <s v="-"/>
    <n v="1"/>
    <n v="1"/>
    <n v="1"/>
    <x v="1"/>
  </r>
  <r>
    <x v="2"/>
    <s v="MSD"/>
    <n v="19874593"/>
    <s v="OV00001288"/>
    <n v="4882"/>
    <n v="3"/>
    <s v="Producto terminado"/>
    <d v="2020-04-03T00:00:00"/>
    <d v="2020-04-03T00:00:00"/>
    <s v="OK"/>
    <d v="2020-04-05T00:00:00"/>
    <d v="2020-04-03T00:00:00"/>
    <d v="2020-04-05T00:00:00"/>
    <n v="2"/>
    <n v="2"/>
    <d v="2020-04-07T00:00:00"/>
    <s v="MONARCA"/>
    <s v="MONTERREY"/>
    <s v="QUIMICA"/>
    <m/>
    <s v="-"/>
    <n v="1"/>
    <n v="1"/>
    <n v="1"/>
    <x v="1"/>
  </r>
  <r>
    <x v="2"/>
    <s v="MSD"/>
    <n v="19874594"/>
    <s v="OV00001289"/>
    <n v="3870"/>
    <n v="8"/>
    <s v="Producto terminado"/>
    <d v="2020-04-05T00:00:00"/>
    <d v="2020-04-05T00:00:00"/>
    <s v="OK"/>
    <d v="2020-04-07T00:00:00"/>
    <d v="2020-04-05T00:00:00"/>
    <d v="2020-04-07T00:00:00"/>
    <n v="2"/>
    <n v="2"/>
    <d v="2020-04-09T00:00:00"/>
    <s v="MONARCA"/>
    <s v="MONTERREY"/>
    <s v="E2E"/>
    <m/>
    <s v="-"/>
    <n v="1"/>
    <n v="1"/>
    <n v="1"/>
    <x v="1"/>
  </r>
  <r>
    <x v="2"/>
    <s v="MSD"/>
    <n v="19874595"/>
    <s v="OV00001290"/>
    <n v="3104"/>
    <n v="2"/>
    <s v="Producto terminado"/>
    <d v="2020-04-07T00:00:00"/>
    <d v="2020-04-07T00:00:00"/>
    <s v="OK"/>
    <d v="2020-04-09T00:00:00"/>
    <d v="2020-04-07T00:00:00"/>
    <d v="2020-04-09T00:00:00"/>
    <n v="2"/>
    <n v="2"/>
    <d v="2020-04-11T00:00:00"/>
    <s v="MONARCA"/>
    <s v="MONTERREY"/>
    <s v="E2E"/>
    <m/>
    <s v="-"/>
    <n v="1"/>
    <n v="1"/>
    <n v="1"/>
    <x v="1"/>
  </r>
  <r>
    <x v="2"/>
    <s v="MSD"/>
    <n v="19874596"/>
    <s v="OV00001291"/>
    <n v="2201"/>
    <n v="6"/>
    <s v="Producto terminado"/>
    <d v="2020-04-09T00:00:00"/>
    <d v="2020-04-09T00:00:00"/>
    <s v="OK"/>
    <d v="2020-04-11T00:00:00"/>
    <d v="2020-04-09T00:00:00"/>
    <d v="2020-04-11T00:00:00"/>
    <n v="2"/>
    <n v="2"/>
    <d v="2020-04-13T00:00:00"/>
    <s v="MONARCA"/>
    <s v="MONTERREY"/>
    <s v="E2E"/>
    <m/>
    <s v="-"/>
    <n v="1"/>
    <n v="1"/>
    <n v="1"/>
    <x v="1"/>
  </r>
  <r>
    <x v="2"/>
    <s v="MSD"/>
    <n v="19874597"/>
    <s v="OV00001292"/>
    <n v="1317"/>
    <n v="4"/>
    <s v="Producto terminado"/>
    <d v="2020-04-11T00:00:00"/>
    <d v="2020-04-11T00:00:00"/>
    <s v="OK"/>
    <d v="2020-04-13T00:00:00"/>
    <d v="2020-04-11T00:00:00"/>
    <d v="2020-04-13T00:00:00"/>
    <n v="2"/>
    <n v="2"/>
    <d v="2020-04-15T00:00:00"/>
    <s v="MONARCA"/>
    <s v="MONTERREY"/>
    <s v="E2E"/>
    <m/>
    <s v="-"/>
    <n v="1"/>
    <n v="1"/>
    <n v="1"/>
    <x v="1"/>
  </r>
  <r>
    <x v="2"/>
    <s v="MSD"/>
    <n v="19874598"/>
    <s v="OV00001293"/>
    <n v="4072"/>
    <n v="10"/>
    <s v="Producto terminado"/>
    <d v="2020-04-13T00:00:00"/>
    <d v="2020-04-13T00:00:00"/>
    <s v="OK"/>
    <d v="2020-04-15T00:00:00"/>
    <d v="2020-04-13T00:00:00"/>
    <d v="2020-04-15T00:00:00"/>
    <n v="2"/>
    <n v="2"/>
    <d v="2020-04-17T00:00:00"/>
    <s v="MONARCA"/>
    <s v="MONTERREY"/>
    <s v="E2E"/>
    <m/>
    <s v="-"/>
    <n v="1"/>
    <n v="1"/>
    <n v="1"/>
    <x v="1"/>
  </r>
  <r>
    <x v="2"/>
    <s v="MSD"/>
    <n v="19874599"/>
    <s v="OV00001294"/>
    <n v="2762"/>
    <n v="7"/>
    <s v="Producto terminado"/>
    <d v="2020-04-15T00:00:00"/>
    <d v="2020-04-15T00:00:00"/>
    <s v="OK"/>
    <d v="2020-04-17T00:00:00"/>
    <d v="2020-04-15T00:00:00"/>
    <d v="2020-04-17T00:00:00"/>
    <n v="2"/>
    <n v="2"/>
    <d v="2020-04-19T00:00:00"/>
    <s v="MONARCA"/>
    <s v="MONTERREY"/>
    <s v="E2E"/>
    <m/>
    <s v="-"/>
    <n v="1"/>
    <n v="1"/>
    <n v="1"/>
    <x v="1"/>
  </r>
  <r>
    <x v="2"/>
    <s v="MSD"/>
    <n v="19874600"/>
    <s v="OV00001295"/>
    <n v="4393"/>
    <n v="10"/>
    <s v="Producto terminado"/>
    <d v="2020-04-17T00:00:00"/>
    <d v="2020-04-17T00:00:00"/>
    <s v="OK"/>
    <d v="2020-04-19T00:00:00"/>
    <d v="2020-04-17T00:00:00"/>
    <d v="2020-04-19T00:00:00"/>
    <n v="2"/>
    <n v="2"/>
    <d v="2020-04-21T00:00:00"/>
    <s v="MONARCA"/>
    <s v="MONTERREY"/>
    <s v="E2E"/>
    <m/>
    <s v="-"/>
    <n v="1"/>
    <n v="1"/>
    <n v="1"/>
    <x v="1"/>
  </r>
  <r>
    <x v="2"/>
    <s v="MSD"/>
    <n v="19874601"/>
    <s v="OV00001296"/>
    <n v="1958"/>
    <n v="6"/>
    <s v="Producto terminado"/>
    <d v="2020-04-19T00:00:00"/>
    <d v="2020-04-19T00:00:00"/>
    <s v="OK"/>
    <d v="2020-04-21T00:00:00"/>
    <d v="2020-04-19T00:00:00"/>
    <d v="2020-04-21T00:00:00"/>
    <n v="2"/>
    <n v="2"/>
    <d v="2020-04-23T00:00:00"/>
    <s v="MONARCA"/>
    <s v="MONTERREY"/>
    <s v="E2E"/>
    <m/>
    <s v="-"/>
    <n v="1"/>
    <n v="1"/>
    <n v="1"/>
    <x v="1"/>
  </r>
  <r>
    <x v="2"/>
    <s v="MSD"/>
    <n v="19874602"/>
    <s v="OV00001297"/>
    <n v="3061"/>
    <n v="3"/>
    <s v="Producto terminado"/>
    <d v="2020-04-21T00:00:00"/>
    <d v="2020-04-21T00:00:00"/>
    <s v="OK"/>
    <d v="2020-04-23T00:00:00"/>
    <d v="2020-04-21T00:00:00"/>
    <d v="2020-04-23T00:00:00"/>
    <n v="2"/>
    <n v="2"/>
    <d v="2020-04-25T00:00:00"/>
    <s v="MONARCA"/>
    <s v="MONTERREY"/>
    <s v="RYDER"/>
    <m/>
    <s v="-"/>
    <n v="1"/>
    <n v="1"/>
    <n v="1"/>
    <x v="1"/>
  </r>
  <r>
    <x v="2"/>
    <s v="MSD"/>
    <n v="19874603"/>
    <s v="OV00001298"/>
    <n v="2414"/>
    <n v="2"/>
    <s v="Producto terminado"/>
    <d v="2020-04-23T00:00:00"/>
    <d v="2020-04-23T00:00:00"/>
    <s v="OK"/>
    <d v="2020-04-25T00:00:00"/>
    <d v="2020-04-23T00:00:00"/>
    <d v="2020-04-25T00:00:00"/>
    <n v="2"/>
    <n v="2"/>
    <d v="2020-04-27T00:00:00"/>
    <s v="MONARCA"/>
    <s v="MONTERREY"/>
    <s v="RYDER"/>
    <m/>
    <s v="-"/>
    <n v="1"/>
    <n v="1"/>
    <n v="1"/>
    <x v="1"/>
  </r>
  <r>
    <x v="2"/>
    <s v="MSD"/>
    <n v="19874604"/>
    <s v="OV00001299"/>
    <n v="1122"/>
    <n v="5"/>
    <s v="Producto terminado"/>
    <d v="2020-04-25T00:00:00"/>
    <d v="2020-04-25T00:00:00"/>
    <s v="OK"/>
    <d v="2020-04-27T00:00:00"/>
    <d v="2020-04-25T00:00:00"/>
    <d v="2020-04-27T00:00:00"/>
    <n v="2"/>
    <n v="2"/>
    <d v="2020-04-29T00:00:00"/>
    <s v="MONARCA"/>
    <s v="MONTERREY"/>
    <s v="RYDER"/>
    <m/>
    <s v="-"/>
    <n v="1"/>
    <n v="1"/>
    <n v="1"/>
    <x v="1"/>
  </r>
  <r>
    <x v="2"/>
    <s v="MSD"/>
    <n v="19874605"/>
    <s v="OV00001300"/>
    <n v="4194"/>
    <n v="7"/>
    <s v="Producto terminado"/>
    <d v="2020-04-27T00:00:00"/>
    <d v="2020-04-27T00:00:00"/>
    <s v="OK"/>
    <d v="2020-04-29T00:00:00"/>
    <d v="2020-04-27T00:00:00"/>
    <d v="2020-04-29T00:00:00"/>
    <n v="2"/>
    <n v="2"/>
    <d v="2020-05-01T00:00:00"/>
    <s v="MONARCA"/>
    <s v="MONTERREY"/>
    <s v="RYDER"/>
    <m/>
    <s v="-"/>
    <n v="1"/>
    <n v="1"/>
    <n v="1"/>
    <x v="1"/>
  </r>
  <r>
    <x v="2"/>
    <s v="MSD"/>
    <n v="19874606"/>
    <s v="OV00001301"/>
    <n v="3310"/>
    <n v="9"/>
    <s v="Producto terminado"/>
    <d v="2020-04-29T00:00:00"/>
    <d v="2020-04-29T00:00:00"/>
    <s v="OK"/>
    <d v="2020-05-01T00:00:00"/>
    <d v="2020-04-29T00:00:00"/>
    <d v="2020-05-01T00:00:00"/>
    <n v="2"/>
    <n v="2"/>
    <d v="2020-05-03T00:00:00"/>
    <s v="MONARCA"/>
    <s v="MONTERREY"/>
    <s v="RYDER"/>
    <m/>
    <s v="-"/>
    <n v="1"/>
    <n v="1"/>
    <n v="1"/>
    <x v="1"/>
  </r>
  <r>
    <x v="3"/>
    <s v="MSD"/>
    <n v="19874607"/>
    <s v="OV00001302"/>
    <n v="1990"/>
    <n v="8"/>
    <s v="Producto terminado"/>
    <d v="2020-05-01T00:00:00"/>
    <d v="2020-05-01T00:00:00"/>
    <s v="OK"/>
    <d v="2020-05-03T00:00:00"/>
    <d v="2020-05-01T00:00:00"/>
    <d v="2020-05-03T00:00:00"/>
    <n v="2"/>
    <n v="2"/>
    <d v="2020-05-05T00:00:00"/>
    <s v="MONARCA"/>
    <s v="MONTERREY"/>
    <s v="RYDER"/>
    <m/>
    <s v="-"/>
    <n v="1"/>
    <n v="1"/>
    <n v="1"/>
    <x v="1"/>
  </r>
  <r>
    <x v="3"/>
    <s v="MSD"/>
    <n v="19874608"/>
    <s v="OV00001303"/>
    <n v="3908"/>
    <n v="7"/>
    <s v="Producto terminado"/>
    <d v="2020-05-03T00:00:00"/>
    <d v="2020-05-03T00:00:00"/>
    <s v="OK"/>
    <d v="2020-05-05T00:00:00"/>
    <d v="2020-05-03T00:00:00"/>
    <d v="2020-05-05T00:00:00"/>
    <n v="2"/>
    <n v="2"/>
    <d v="2020-05-07T00:00:00"/>
    <s v="MONARCA"/>
    <s v="MONTERREY"/>
    <s v="RYDER"/>
    <m/>
    <s v="-"/>
    <n v="1"/>
    <n v="1"/>
    <n v="1"/>
    <x v="1"/>
  </r>
  <r>
    <x v="3"/>
    <s v="MSD"/>
    <n v="19874609"/>
    <s v="OV00001304"/>
    <n v="2538"/>
    <n v="5"/>
    <s v="Producto terminado"/>
    <d v="2020-05-05T00:00:00"/>
    <d v="2020-05-05T00:00:00"/>
    <s v="OK"/>
    <d v="2020-05-07T00:00:00"/>
    <d v="2020-05-05T00:00:00"/>
    <d v="2020-05-07T00:00:00"/>
    <n v="2"/>
    <n v="2"/>
    <d v="2020-05-09T00:00:00"/>
    <s v="MONARCA"/>
    <s v="MONTERREY"/>
    <s v="RYDER"/>
    <m/>
    <s v="-"/>
    <n v="1"/>
    <n v="1"/>
    <n v="1"/>
    <x v="1"/>
  </r>
  <r>
    <x v="3"/>
    <s v="MSD"/>
    <n v="19874610"/>
    <s v="OV00001305"/>
    <n v="1758"/>
    <n v="5"/>
    <s v="Producto terminado"/>
    <d v="2020-05-07T00:00:00"/>
    <d v="2020-05-07T00:00:00"/>
    <s v="OK"/>
    <d v="2020-05-09T00:00:00"/>
    <d v="2020-05-07T00:00:00"/>
    <d v="2020-05-09T00:00:00"/>
    <n v="2"/>
    <n v="2"/>
    <d v="2020-05-11T00:00:00"/>
    <s v="MONARCA"/>
    <s v="MONTERREY"/>
    <s v="RYDER"/>
    <m/>
    <s v="-"/>
    <n v="1"/>
    <n v="1"/>
    <n v="1"/>
    <x v="1"/>
  </r>
  <r>
    <x v="3"/>
    <s v="MSD"/>
    <n v="19874611"/>
    <s v="OV00001306"/>
    <n v="1482"/>
    <n v="3"/>
    <s v="Producto terminado"/>
    <d v="2020-05-09T00:00:00"/>
    <d v="2020-05-09T00:00:00"/>
    <s v="OK"/>
    <d v="2020-05-11T00:00:00"/>
    <d v="2020-05-09T00:00:00"/>
    <d v="2020-05-11T00:00:00"/>
    <n v="2"/>
    <n v="2"/>
    <d v="2020-05-13T00:00:00"/>
    <s v="MONARCA"/>
    <s v="MONTERREY"/>
    <s v="RYDER"/>
    <m/>
    <s v="-"/>
    <n v="1"/>
    <n v="1"/>
    <n v="1"/>
    <x v="1"/>
  </r>
  <r>
    <x v="3"/>
    <s v="MSD"/>
    <n v="19874612"/>
    <s v="OV00001307"/>
    <n v="4939"/>
    <n v="6"/>
    <s v="Producto terminado"/>
    <d v="2020-05-11T00:00:00"/>
    <d v="2020-05-11T00:00:00"/>
    <s v="OK"/>
    <d v="2020-05-13T00:00:00"/>
    <d v="2020-05-11T00:00:00"/>
    <d v="2020-05-13T00:00:00"/>
    <n v="2"/>
    <n v="2"/>
    <d v="2020-05-15T00:00:00"/>
    <s v="MONARCA"/>
    <s v="MONTERREY"/>
    <s v="RYDER"/>
    <m/>
    <s v="-"/>
    <n v="1"/>
    <n v="1"/>
    <n v="1"/>
    <x v="1"/>
  </r>
  <r>
    <x v="3"/>
    <s v="MSD"/>
    <n v="19874613"/>
    <s v="OV00001308"/>
    <n v="1014"/>
    <n v="5"/>
    <s v="Producto terminado"/>
    <d v="2020-05-13T00:00:00"/>
    <d v="2020-05-13T00:00:00"/>
    <s v="OK"/>
    <d v="2020-05-15T00:00:00"/>
    <d v="2020-05-13T00:00:00"/>
    <d v="2020-05-15T00:00:00"/>
    <n v="2"/>
    <n v="2"/>
    <d v="2020-05-17T00:00:00"/>
    <s v="MONARCA"/>
    <s v="MONTERREY"/>
    <s v="RYDER"/>
    <m/>
    <s v="-"/>
    <n v="1"/>
    <n v="1"/>
    <n v="1"/>
    <x v="1"/>
  </r>
  <r>
    <x v="3"/>
    <s v="MSD"/>
    <n v="19874614"/>
    <s v="OV00001309"/>
    <n v="4949"/>
    <n v="10"/>
    <s v="Producto terminado"/>
    <d v="2020-05-15T00:00:00"/>
    <d v="2020-05-15T00:00:00"/>
    <s v="OK"/>
    <d v="2020-05-17T00:00:00"/>
    <d v="2020-05-15T00:00:00"/>
    <d v="2020-05-17T00:00:00"/>
    <n v="2"/>
    <n v="2"/>
    <d v="2020-05-19T00:00:00"/>
    <s v="MONARCA"/>
    <s v="MONTERREY"/>
    <s v="RYDER"/>
    <m/>
    <s v="-"/>
    <n v="1"/>
    <n v="1"/>
    <n v="1"/>
    <x v="1"/>
  </r>
  <r>
    <x v="3"/>
    <s v="MSD"/>
    <n v="19874615"/>
    <s v="OV00001310"/>
    <n v="2903"/>
    <n v="1"/>
    <s v="Producto terminado"/>
    <d v="2020-05-17T00:00:00"/>
    <d v="2020-05-17T00:00:00"/>
    <s v="OK"/>
    <d v="2020-05-19T00:00:00"/>
    <d v="2020-05-17T00:00:00"/>
    <d v="2020-05-19T00:00:00"/>
    <n v="2"/>
    <n v="2"/>
    <d v="2020-05-21T00:00:00"/>
    <s v="MONARCA"/>
    <s v="MONTERREY"/>
    <s v="RYDER"/>
    <m/>
    <s v="-"/>
    <n v="1"/>
    <n v="1"/>
    <n v="1"/>
    <x v="1"/>
  </r>
  <r>
    <x v="3"/>
    <s v="MSD"/>
    <n v="19874616"/>
    <s v="OV00001311"/>
    <n v="4771"/>
    <n v="10"/>
    <s v="Producto terminado"/>
    <d v="2020-05-19T00:00:00"/>
    <d v="2020-05-19T00:00:00"/>
    <s v="OK"/>
    <d v="2020-05-21T00:00:00"/>
    <d v="2020-05-19T00:00:00"/>
    <d v="2020-05-21T00:00:00"/>
    <n v="2"/>
    <n v="2"/>
    <d v="2020-05-23T00:00:00"/>
    <s v="MONARCA"/>
    <s v="MONTERREY"/>
    <s v="BP"/>
    <m/>
    <s v="-"/>
    <n v="1"/>
    <n v="1"/>
    <n v="1"/>
    <x v="1"/>
  </r>
  <r>
    <x v="3"/>
    <s v="MSD"/>
    <n v="19874617"/>
    <s v="OV00001312"/>
    <n v="1165"/>
    <n v="3"/>
    <s v="Producto terminado"/>
    <d v="2020-05-21T00:00:00"/>
    <d v="2020-05-21T00:00:00"/>
    <s v="OK"/>
    <d v="2020-05-23T00:00:00"/>
    <d v="2020-05-21T00:00:00"/>
    <d v="2020-05-23T00:00:00"/>
    <n v="2"/>
    <n v="2"/>
    <d v="2020-05-25T00:00:00"/>
    <s v="MONARCA"/>
    <s v="MONTERREY"/>
    <s v="BP"/>
    <m/>
    <s v="-"/>
    <n v="1"/>
    <n v="1"/>
    <n v="1"/>
    <x v="1"/>
  </r>
  <r>
    <x v="3"/>
    <s v="MSD"/>
    <n v="19874618"/>
    <s v="OV00001313"/>
    <n v="2457"/>
    <n v="9"/>
    <s v="Producto terminado"/>
    <d v="2020-05-23T00:00:00"/>
    <d v="2020-05-23T00:00:00"/>
    <s v="OK"/>
    <d v="2020-05-25T00:00:00"/>
    <d v="2020-05-23T00:00:00"/>
    <d v="2020-05-25T00:00:00"/>
    <n v="2"/>
    <n v="2"/>
    <d v="2020-05-27T00:00:00"/>
    <s v="MONARCA"/>
    <s v="MONTERREY"/>
    <s v="BP"/>
    <m/>
    <s v="-"/>
    <n v="1"/>
    <n v="1"/>
    <n v="1"/>
    <x v="1"/>
  </r>
  <r>
    <x v="3"/>
    <s v="MSD"/>
    <n v="19874619"/>
    <s v="OV00001314"/>
    <n v="3474"/>
    <n v="9"/>
    <s v="Producto terminado"/>
    <d v="2020-05-25T00:00:00"/>
    <d v="2020-05-25T00:00:00"/>
    <s v="OK"/>
    <d v="2020-05-27T00:00:00"/>
    <d v="2020-05-25T00:00:00"/>
    <d v="2020-05-27T00:00:00"/>
    <n v="2"/>
    <n v="2"/>
    <d v="2020-05-29T00:00:00"/>
    <s v="MONARCA"/>
    <s v="MONTERREY"/>
    <s v="BP"/>
    <m/>
    <s v="-"/>
    <n v="1"/>
    <n v="1"/>
    <n v="1"/>
    <x v="1"/>
  </r>
  <r>
    <x v="3"/>
    <s v="MSD"/>
    <n v="19874620"/>
    <s v="OV00001315"/>
    <n v="3505"/>
    <n v="7"/>
    <s v="Producto terminado"/>
    <d v="2020-05-27T00:00:00"/>
    <d v="2020-05-27T00:00:00"/>
    <s v="OK"/>
    <d v="2020-05-29T00:00:00"/>
    <d v="2020-05-27T00:00:00"/>
    <d v="2020-05-29T00:00:00"/>
    <n v="2"/>
    <n v="2"/>
    <d v="2020-05-31T00:00:00"/>
    <s v="MONARCA"/>
    <s v="MONTERREY"/>
    <s v="BP"/>
    <m/>
    <s v="-"/>
    <n v="1"/>
    <n v="1"/>
    <n v="1"/>
    <x v="1"/>
  </r>
  <r>
    <x v="3"/>
    <s v="MSD"/>
    <n v="19874621"/>
    <s v="OV00001316"/>
    <n v="3207"/>
    <n v="3"/>
    <s v="Producto terminado"/>
    <d v="2020-05-29T00:00:00"/>
    <d v="2020-05-29T00:00:00"/>
    <s v="OK"/>
    <d v="2020-05-31T00:00:00"/>
    <d v="2020-05-29T00:00:00"/>
    <d v="2020-05-31T00:00:00"/>
    <n v="2"/>
    <n v="2"/>
    <d v="2020-06-02T00:00:00"/>
    <s v="MONARCA"/>
    <s v="MONTERREY"/>
    <s v="BP"/>
    <m/>
    <s v="-"/>
    <n v="1"/>
    <n v="1"/>
    <n v="1"/>
    <x v="1"/>
  </r>
  <r>
    <x v="3"/>
    <s v="MSD"/>
    <n v="19874622"/>
    <s v="OV00001317"/>
    <n v="3805"/>
    <n v="6"/>
    <s v="Producto terminado"/>
    <d v="2020-05-31T00:00:00"/>
    <d v="2020-05-31T00:00:00"/>
    <s v="OK"/>
    <d v="2020-06-02T00:00:00"/>
    <d v="2020-05-31T00:00:00"/>
    <d v="2020-06-02T00:00:00"/>
    <n v="2"/>
    <n v="2"/>
    <d v="2020-06-04T00:00:00"/>
    <s v="MONARCA"/>
    <s v="MONTERREY"/>
    <s v="BP"/>
    <m/>
    <s v="-"/>
    <n v="1"/>
    <n v="1"/>
    <n v="1"/>
    <x v="1"/>
  </r>
  <r>
    <x v="4"/>
    <s v="MSD"/>
    <n v="19874623"/>
    <s v="OV00001318"/>
    <n v="2024"/>
    <n v="5"/>
    <s v="Producto terminado"/>
    <d v="2020-06-02T00:00:00"/>
    <d v="2020-06-02T00:00:00"/>
    <s v="OK"/>
    <d v="2020-06-04T00:00:00"/>
    <d v="2020-06-02T00:00:00"/>
    <d v="2020-06-04T00:00:00"/>
    <n v="2"/>
    <n v="2"/>
    <d v="2020-06-06T00:00:00"/>
    <s v="MONARCA"/>
    <s v="MONTERREY"/>
    <s v="BP"/>
    <m/>
    <s v="-"/>
    <n v="1"/>
    <n v="1"/>
    <n v="1"/>
    <x v="1"/>
  </r>
  <r>
    <x v="4"/>
    <s v="MSD"/>
    <n v="19874624"/>
    <s v="OV00001319"/>
    <n v="3946"/>
    <n v="1"/>
    <s v="Producto terminado"/>
    <d v="2020-06-04T00:00:00"/>
    <d v="2020-06-04T00:00:00"/>
    <s v="OK"/>
    <d v="2020-06-06T00:00:00"/>
    <d v="2020-06-04T00:00:00"/>
    <d v="2020-06-06T00:00:00"/>
    <n v="2"/>
    <n v="2"/>
    <d v="2020-06-08T00:00:00"/>
    <s v="MONARCA"/>
    <s v="MONTERREY"/>
    <s v="BP"/>
    <m/>
    <s v="-"/>
    <n v="1"/>
    <n v="1"/>
    <n v="1"/>
    <x v="1"/>
  </r>
  <r>
    <x v="4"/>
    <s v="MSD"/>
    <n v="19874625"/>
    <s v="OV00001320"/>
    <n v="2037"/>
    <n v="8"/>
    <s v="Producto terminado"/>
    <d v="2020-06-06T00:00:00"/>
    <d v="2020-06-06T00:00:00"/>
    <s v="OK"/>
    <d v="2020-06-08T00:00:00"/>
    <d v="2020-06-06T00:00:00"/>
    <d v="2020-06-08T00:00:00"/>
    <n v="2"/>
    <n v="2"/>
    <d v="2020-06-10T00:00:00"/>
    <s v="MONARCA"/>
    <s v="MONTERREY"/>
    <s v="RYDER"/>
    <m/>
    <s v="-"/>
    <n v="1"/>
    <n v="1"/>
    <n v="1"/>
    <x v="1"/>
  </r>
  <r>
    <x v="4"/>
    <s v="MSD"/>
    <n v="19874626"/>
    <s v="OV00001321"/>
    <n v="3094"/>
    <n v="10"/>
    <s v="Producto terminado"/>
    <d v="2020-06-08T00:00:00"/>
    <d v="2020-06-08T00:00:00"/>
    <s v="OK"/>
    <d v="2020-06-10T00:00:00"/>
    <d v="2020-06-08T00:00:00"/>
    <d v="2020-06-10T00:00:00"/>
    <n v="2"/>
    <n v="2"/>
    <d v="2020-06-12T00:00:00"/>
    <s v="MONARCA"/>
    <s v="MONTERREY"/>
    <s v="RYDER"/>
    <m/>
    <s v="-"/>
    <n v="1"/>
    <n v="1"/>
    <n v="1"/>
    <x v="1"/>
  </r>
  <r>
    <x v="4"/>
    <s v="MSD"/>
    <n v="19874627"/>
    <s v="OV00001322"/>
    <n v="2187"/>
    <n v="4"/>
    <s v="Producto terminado"/>
    <d v="2020-06-10T00:00:00"/>
    <d v="2020-06-10T00:00:00"/>
    <s v="OK"/>
    <d v="2020-06-12T00:00:00"/>
    <d v="2020-06-10T00:00:00"/>
    <d v="2020-06-12T00:00:00"/>
    <n v="2"/>
    <n v="2"/>
    <d v="2020-06-14T00:00:00"/>
    <s v="MONARCA"/>
    <s v="MONTERREY"/>
    <s v="RYDER"/>
    <m/>
    <s v="-"/>
    <n v="1"/>
    <n v="1"/>
    <n v="1"/>
    <x v="1"/>
  </r>
  <r>
    <x v="4"/>
    <s v="MSD"/>
    <n v="19874628"/>
    <s v="OV00001323"/>
    <n v="2004"/>
    <n v="10"/>
    <s v="Producto terminado"/>
    <d v="2020-06-12T00:00:00"/>
    <d v="2020-06-12T00:00:00"/>
    <s v="OK"/>
    <d v="2020-06-14T00:00:00"/>
    <d v="2020-06-12T00:00:00"/>
    <d v="2020-06-14T00:00:00"/>
    <n v="2"/>
    <n v="2"/>
    <d v="2020-06-16T00:00:00"/>
    <s v="MONARCA"/>
    <s v="MONTERREY"/>
    <s v="RYDER"/>
    <m/>
    <s v="-"/>
    <n v="1"/>
    <n v="1"/>
    <n v="1"/>
    <x v="1"/>
  </r>
  <r>
    <x v="4"/>
    <s v="MSD"/>
    <n v="19874629"/>
    <s v="OV00001324"/>
    <n v="2116"/>
    <n v="7"/>
    <s v="Producto terminado"/>
    <d v="2020-06-14T00:00:00"/>
    <d v="2020-06-14T00:00:00"/>
    <s v="OK"/>
    <d v="2020-06-16T00:00:00"/>
    <d v="2020-06-14T00:00:00"/>
    <d v="2020-06-16T00:00:00"/>
    <n v="2"/>
    <n v="2"/>
    <d v="2020-06-18T00:00:00"/>
    <s v="MONARCA"/>
    <s v="MONTERREY"/>
    <s v="BP"/>
    <m/>
    <s v="-"/>
    <n v="1"/>
    <n v="1"/>
    <n v="1"/>
    <x v="1"/>
  </r>
  <r>
    <x v="4"/>
    <s v="MSD"/>
    <n v="19874630"/>
    <s v="OV00001325"/>
    <n v="4331"/>
    <n v="7"/>
    <s v="Producto terminado"/>
    <d v="2020-06-16T00:00:00"/>
    <d v="2020-06-16T00:00:00"/>
    <s v="OK"/>
    <d v="2020-06-18T00:00:00"/>
    <d v="2020-06-16T00:00:00"/>
    <d v="2020-06-18T00:00:00"/>
    <n v="2"/>
    <n v="2"/>
    <d v="2020-06-20T00:00:00"/>
    <s v="MONARCA"/>
    <s v="MONTERREY"/>
    <s v="BP"/>
    <n v="64"/>
    <s v="Daño de Empaque"/>
    <n v="1"/>
    <n v="0.98522281228353725"/>
    <n v="0.98522281228353725"/>
    <x v="0"/>
  </r>
  <r>
    <x v="4"/>
    <s v="MSD"/>
    <n v="19874631"/>
    <s v="OV00001326"/>
    <n v="3602"/>
    <n v="9"/>
    <s v="Producto terminado"/>
    <d v="2020-06-18T00:00:00"/>
    <d v="2020-06-18T00:00:00"/>
    <s v="OK"/>
    <d v="2020-06-20T00:00:00"/>
    <d v="2020-06-18T00:00:00"/>
    <d v="2020-06-20T00:00:00"/>
    <n v="2"/>
    <n v="2"/>
    <d v="2020-06-22T00:00:00"/>
    <s v="MONARCA"/>
    <s v="MONTERREY"/>
    <s v="BP"/>
    <n v="69"/>
    <s v="Daño de Empaque"/>
    <n v="1"/>
    <n v="0.98084397556912828"/>
    <n v="0.98084397556912828"/>
    <x v="0"/>
  </r>
  <r>
    <x v="4"/>
    <s v="MSD"/>
    <n v="19874632"/>
    <s v="OV00001327"/>
    <n v="3573"/>
    <n v="2"/>
    <s v="Producto terminado"/>
    <d v="2020-06-20T00:00:00"/>
    <d v="2020-06-20T00:00:00"/>
    <s v="OK"/>
    <d v="2020-06-22T00:00:00"/>
    <d v="2020-06-20T00:00:00"/>
    <d v="2020-06-22T00:00:00"/>
    <n v="2"/>
    <n v="2"/>
    <d v="2020-06-24T00:00:00"/>
    <s v="MONARCA"/>
    <s v="MONTERREY"/>
    <s v="BP"/>
    <n v="8"/>
    <s v="Daño de Empaque"/>
    <n v="1"/>
    <n v="0.99776098516652678"/>
    <n v="0.99776098516652678"/>
    <x v="0"/>
  </r>
  <r>
    <x v="4"/>
    <s v="MSD"/>
    <n v="19874633"/>
    <s v="OV00001328"/>
    <n v="2203"/>
    <n v="5"/>
    <s v="Producto terminado"/>
    <d v="2020-06-22T00:00:00"/>
    <d v="2020-06-22T00:00:00"/>
    <s v="OK"/>
    <d v="2020-06-24T00:00:00"/>
    <d v="2020-06-22T00:00:00"/>
    <d v="2020-06-24T00:00:00"/>
    <n v="2"/>
    <n v="2"/>
    <d v="2020-06-26T00:00:00"/>
    <s v="MONARCA"/>
    <s v="MONTERREY"/>
    <s v="BP"/>
    <m/>
    <s v="-"/>
    <n v="1"/>
    <n v="1"/>
    <n v="1"/>
    <x v="1"/>
  </r>
  <r>
    <x v="4"/>
    <s v="MSD"/>
    <n v="19874634"/>
    <s v="OV00001329"/>
    <n v="4263"/>
    <n v="8"/>
    <s v="Producto terminado"/>
    <d v="2020-06-24T00:00:00"/>
    <d v="2020-06-24T00:00:00"/>
    <s v="OK"/>
    <d v="2020-06-26T00:00:00"/>
    <d v="2020-06-24T00:00:00"/>
    <d v="2020-06-26T00:00:00"/>
    <n v="2"/>
    <n v="2"/>
    <d v="2020-06-28T00:00:00"/>
    <s v="MONARCA"/>
    <s v="MONTERREY"/>
    <s v="BP"/>
    <m/>
    <s v="-"/>
    <n v="1"/>
    <n v="1"/>
    <n v="1"/>
    <x v="1"/>
  </r>
  <r>
    <x v="4"/>
    <s v="MSD"/>
    <n v="19874635"/>
    <s v="OV00001330"/>
    <n v="1995"/>
    <n v="1"/>
    <s v="Producto terminado"/>
    <d v="2020-06-26T00:00:00"/>
    <d v="2020-06-26T00:00:00"/>
    <s v="OK"/>
    <d v="2020-06-28T00:00:00"/>
    <d v="2020-06-26T00:00:00"/>
    <d v="2020-06-28T00:00:00"/>
    <n v="2"/>
    <n v="2"/>
    <d v="2020-06-30T00:00:00"/>
    <s v="MONARCA"/>
    <s v="MONTERREY"/>
    <s v="QUIMICA"/>
    <m/>
    <s v="-"/>
    <n v="1"/>
    <n v="1"/>
    <n v="1"/>
    <x v="1"/>
  </r>
  <r>
    <x v="4"/>
    <s v="MSD"/>
    <n v="19874636"/>
    <s v="OV00001331"/>
    <n v="1465"/>
    <n v="10"/>
    <s v="Producto terminado"/>
    <d v="2020-06-28T00:00:00"/>
    <d v="2020-06-28T00:00:00"/>
    <s v="OK"/>
    <d v="2020-06-30T00:00:00"/>
    <d v="2020-06-28T00:00:00"/>
    <d v="2020-06-30T00:00:00"/>
    <n v="2"/>
    <n v="2"/>
    <d v="2020-07-02T00:00:00"/>
    <s v="MONARCA"/>
    <s v="MONTERREY"/>
    <s v="QUIMICA"/>
    <m/>
    <s v="-"/>
    <n v="1"/>
    <n v="1"/>
    <n v="1"/>
    <x v="1"/>
  </r>
  <r>
    <x v="4"/>
    <s v="MSD"/>
    <n v="19874637"/>
    <s v="OV00001332"/>
    <n v="1249"/>
    <n v="5"/>
    <s v="Producto terminado"/>
    <d v="2020-06-30T00:00:00"/>
    <d v="2020-06-30T00:00:00"/>
    <s v="OK"/>
    <d v="2020-07-02T00:00:00"/>
    <d v="2020-06-30T00:00:00"/>
    <d v="2020-07-02T00:00:00"/>
    <n v="2"/>
    <n v="2"/>
    <d v="2020-07-04T00:00:00"/>
    <s v="MONARCA"/>
    <s v="MONTERREY"/>
    <s v="QUIMICA"/>
    <m/>
    <s v="-"/>
    <n v="1"/>
    <n v="1"/>
    <n v="1"/>
    <x v="1"/>
  </r>
  <r>
    <x v="5"/>
    <s v="MSD"/>
    <n v="19874638"/>
    <s v="OV00001333"/>
    <n v="4758"/>
    <n v="7"/>
    <s v="Producto terminado"/>
    <d v="2020-07-02T00:00:00"/>
    <d v="2020-07-02T00:00:00"/>
    <s v="OK"/>
    <d v="2020-07-04T00:00:00"/>
    <d v="2020-07-02T00:00:00"/>
    <d v="2020-07-04T00:00:00"/>
    <n v="2"/>
    <n v="2"/>
    <d v="2020-07-06T00:00:00"/>
    <s v="MONARCA"/>
    <s v="MONTERREY"/>
    <s v="QUIMICA"/>
    <m/>
    <s v="-"/>
    <n v="1"/>
    <n v="1"/>
    <n v="1"/>
    <x v="1"/>
  </r>
  <r>
    <x v="5"/>
    <s v="MSD"/>
    <n v="19874639"/>
    <s v="OV00001334"/>
    <n v="3757"/>
    <n v="4"/>
    <s v="Producto terminado"/>
    <d v="2020-07-04T00:00:00"/>
    <d v="2020-07-04T00:00:00"/>
    <s v="OK"/>
    <d v="2020-07-06T00:00:00"/>
    <d v="2020-07-04T00:00:00"/>
    <d v="2020-07-06T00:00:00"/>
    <n v="2"/>
    <n v="2"/>
    <d v="2020-07-08T00:00:00"/>
    <s v="MONARCA"/>
    <s v="MONTERREY"/>
    <s v="QUIMICA"/>
    <m/>
    <s v="-"/>
    <n v="1"/>
    <n v="1"/>
    <n v="1"/>
    <x v="1"/>
  </r>
  <r>
    <x v="5"/>
    <s v="MSD"/>
    <n v="19874640"/>
    <s v="OV00001335"/>
    <n v="1729"/>
    <n v="2"/>
    <s v="Producto terminado"/>
    <d v="2020-07-06T00:00:00"/>
    <d v="2020-07-06T00:00:00"/>
    <s v="OK"/>
    <d v="2020-07-08T00:00:00"/>
    <d v="2020-07-06T00:00:00"/>
    <d v="2020-07-08T00:00:00"/>
    <n v="2"/>
    <n v="2"/>
    <d v="2020-07-10T00:00:00"/>
    <s v="MONARCA"/>
    <s v="MONTERREY"/>
    <s v="QUIMICA"/>
    <m/>
    <s v="-"/>
    <n v="1"/>
    <n v="1"/>
    <n v="1"/>
    <x v="1"/>
  </r>
  <r>
    <x v="5"/>
    <s v="MSD"/>
    <n v="19874641"/>
    <s v="OV00001336"/>
    <n v="4698"/>
    <n v="9"/>
    <s v="Producto terminado"/>
    <d v="2020-07-08T00:00:00"/>
    <d v="2020-07-08T00:00:00"/>
    <s v="OK"/>
    <d v="2020-07-10T00:00:00"/>
    <d v="2020-07-08T00:00:00"/>
    <d v="2020-07-10T00:00:00"/>
    <n v="2"/>
    <n v="2"/>
    <d v="2020-07-12T00:00:00"/>
    <s v="MONARCA"/>
    <s v="MONTERREY"/>
    <s v="BP"/>
    <m/>
    <s v="-"/>
    <n v="1"/>
    <n v="1"/>
    <n v="1"/>
    <x v="1"/>
  </r>
  <r>
    <x v="5"/>
    <s v="MSD"/>
    <n v="19874642"/>
    <s v="OV00001337"/>
    <n v="2335"/>
    <n v="8"/>
    <s v="Producto terminado"/>
    <d v="2020-07-10T00:00:00"/>
    <d v="2020-07-10T00:00:00"/>
    <s v="OK"/>
    <d v="2020-07-12T00:00:00"/>
    <d v="2020-07-10T00:00:00"/>
    <d v="2020-07-12T00:00:00"/>
    <n v="2"/>
    <n v="2"/>
    <d v="2020-07-14T00:00:00"/>
    <s v="MONARCA"/>
    <s v="MONTERREY"/>
    <s v="BP"/>
    <m/>
    <s v="-"/>
    <n v="1"/>
    <n v="1"/>
    <n v="1"/>
    <x v="1"/>
  </r>
  <r>
    <x v="5"/>
    <s v="MSD"/>
    <n v="19874643"/>
    <s v="OV00001338"/>
    <n v="1701"/>
    <n v="9"/>
    <s v="Producto terminado"/>
    <d v="2020-07-12T00:00:00"/>
    <d v="2020-07-12T00:00:00"/>
    <s v="OK"/>
    <d v="2020-07-14T00:00:00"/>
    <d v="2020-07-12T00:00:00"/>
    <d v="2020-07-14T00:00:00"/>
    <n v="2"/>
    <n v="2"/>
    <d v="2020-07-16T00:00:00"/>
    <s v="MONARCA"/>
    <s v="MONTERREY"/>
    <s v="BP"/>
    <m/>
    <s v="-"/>
    <n v="1"/>
    <n v="1"/>
    <n v="1"/>
    <x v="1"/>
  </r>
  <r>
    <x v="5"/>
    <s v="MSD"/>
    <n v="19874644"/>
    <s v="OV00001339"/>
    <n v="1568"/>
    <n v="2"/>
    <s v="Producto terminado"/>
    <d v="2020-07-14T00:00:00"/>
    <d v="2020-07-14T00:00:00"/>
    <s v="OK"/>
    <d v="2020-07-16T00:00:00"/>
    <d v="2020-07-14T00:00:00"/>
    <d v="2020-07-16T00:00:00"/>
    <n v="2"/>
    <n v="2"/>
    <d v="2020-07-18T00:00:00"/>
    <s v="MONARCA"/>
    <s v="MONTERREY"/>
    <s v="BP"/>
    <m/>
    <s v="-"/>
    <n v="1"/>
    <n v="1"/>
    <n v="1"/>
    <x v="1"/>
  </r>
  <r>
    <x v="5"/>
    <s v="MSD"/>
    <n v="19874645"/>
    <s v="OV00001340"/>
    <n v="4564"/>
    <n v="8"/>
    <s v="Producto terminado"/>
    <d v="2020-07-16T00:00:00"/>
    <d v="2020-07-16T00:00:00"/>
    <s v="OK"/>
    <d v="2020-07-18T00:00:00"/>
    <d v="2020-07-16T00:00:00"/>
    <d v="2020-07-18T00:00:00"/>
    <n v="2"/>
    <n v="2"/>
    <d v="2020-07-20T00:00:00"/>
    <s v="MONARCA"/>
    <s v="MONTERREY"/>
    <s v="BP"/>
    <m/>
    <s v="-"/>
    <n v="1"/>
    <n v="1"/>
    <n v="1"/>
    <x v="1"/>
  </r>
  <r>
    <x v="5"/>
    <s v="MSD"/>
    <n v="19874646"/>
    <s v="OV00001341"/>
    <n v="2071"/>
    <n v="10"/>
    <s v="Producto terminado"/>
    <d v="2020-07-18T00:00:00"/>
    <d v="2020-07-18T00:00:00"/>
    <s v="OK"/>
    <d v="2020-07-20T00:00:00"/>
    <d v="2020-07-18T00:00:00"/>
    <d v="2020-07-20T00:00:00"/>
    <n v="2"/>
    <n v="2"/>
    <d v="2020-07-22T00:00:00"/>
    <s v="MONARCA"/>
    <s v="MONTERREY"/>
    <s v="BP"/>
    <m/>
    <s v="-"/>
    <n v="1"/>
    <n v="1"/>
    <n v="1"/>
    <x v="1"/>
  </r>
  <r>
    <x v="5"/>
    <s v="MSD"/>
    <n v="19874647"/>
    <s v="OV00001342"/>
    <n v="4787"/>
    <n v="3"/>
    <s v="Producto terminado"/>
    <d v="2020-07-20T00:00:00"/>
    <d v="2020-07-20T00:00:00"/>
    <s v="OK"/>
    <d v="2020-07-22T00:00:00"/>
    <d v="2020-07-20T00:00:00"/>
    <d v="2020-07-22T00:00:00"/>
    <n v="2"/>
    <n v="2"/>
    <d v="2020-07-24T00:00:00"/>
    <s v="MONARCA"/>
    <s v="MONTERREY"/>
    <s v="BP"/>
    <m/>
    <s v="-"/>
    <n v="1"/>
    <n v="1"/>
    <n v="1"/>
    <x v="1"/>
  </r>
  <r>
    <x v="5"/>
    <s v="MSD"/>
    <n v="19874648"/>
    <s v="OV00001343"/>
    <n v="3503"/>
    <n v="8"/>
    <s v="Producto terminado"/>
    <d v="2020-07-22T00:00:00"/>
    <d v="2020-07-22T00:00:00"/>
    <s v="OK"/>
    <d v="2020-07-24T00:00:00"/>
    <d v="2020-07-22T00:00:00"/>
    <d v="2020-07-24T00:00:00"/>
    <n v="2"/>
    <n v="2"/>
    <d v="2020-07-26T00:00:00"/>
    <s v="MONARCA"/>
    <s v="MONTERREY"/>
    <s v="BP"/>
    <m/>
    <s v="-"/>
    <n v="1"/>
    <n v="1"/>
    <n v="1"/>
    <x v="1"/>
  </r>
  <r>
    <x v="5"/>
    <s v="MSD"/>
    <n v="19874649"/>
    <s v="OV00001344"/>
    <n v="4890"/>
    <n v="9"/>
    <s v="Producto terminado"/>
    <d v="2020-07-24T00:00:00"/>
    <d v="2020-07-24T00:00:00"/>
    <s v="OK"/>
    <d v="2020-07-26T00:00:00"/>
    <d v="2020-07-24T00:00:00"/>
    <d v="2020-07-26T00:00:00"/>
    <n v="2"/>
    <n v="2"/>
    <d v="2020-07-28T00:00:00"/>
    <s v="MONARCA"/>
    <s v="MONTERREY"/>
    <s v="BP"/>
    <m/>
    <s v="-"/>
    <n v="1"/>
    <n v="1"/>
    <n v="1"/>
    <x v="1"/>
  </r>
  <r>
    <x v="5"/>
    <s v="MSD"/>
    <n v="19874650"/>
    <s v="OV00001345"/>
    <n v="1078"/>
    <n v="3"/>
    <s v="Producto terminado"/>
    <d v="2020-07-26T00:00:00"/>
    <d v="2020-07-26T00:00:00"/>
    <s v="OK"/>
    <d v="2020-07-28T00:00:00"/>
    <d v="2020-07-26T00:00:00"/>
    <d v="2020-07-28T00:00:00"/>
    <n v="2"/>
    <n v="2"/>
    <d v="2020-07-30T00:00:00"/>
    <s v="MONARCA"/>
    <s v="MONTERREY"/>
    <s v="QUIMICA"/>
    <m/>
    <s v="-"/>
    <n v="1"/>
    <n v="1"/>
    <n v="1"/>
    <x v="1"/>
  </r>
  <r>
    <x v="5"/>
    <s v="MSD"/>
    <n v="19874651"/>
    <s v="OV00001346"/>
    <n v="4197"/>
    <n v="4"/>
    <s v="Producto terminado"/>
    <d v="2020-07-28T00:00:00"/>
    <d v="2020-07-28T00:00:00"/>
    <s v="OK"/>
    <d v="2020-07-30T00:00:00"/>
    <d v="2020-07-28T00:00:00"/>
    <d v="2020-07-30T00:00:00"/>
    <n v="2"/>
    <n v="2"/>
    <d v="2020-08-01T00:00:00"/>
    <s v="MONARCA"/>
    <s v="MONTERREY"/>
    <s v="QUIMICA"/>
    <m/>
    <s v="-"/>
    <n v="1"/>
    <n v="1"/>
    <n v="1"/>
    <x v="1"/>
  </r>
  <r>
    <x v="5"/>
    <s v="MSD"/>
    <n v="19874652"/>
    <s v="OV00001347"/>
    <n v="3362"/>
    <n v="2"/>
    <s v="Producto terminado"/>
    <d v="2020-07-30T00:00:00"/>
    <d v="2020-07-30T00:00:00"/>
    <s v="OK"/>
    <d v="2020-08-01T00:00:00"/>
    <d v="2020-07-30T00:00:00"/>
    <d v="2020-08-01T00:00:00"/>
    <n v="2"/>
    <n v="2"/>
    <d v="2020-08-03T00:00:00"/>
    <s v="MONARCA"/>
    <s v="MONTERREY"/>
    <s v="QUIMICA"/>
    <m/>
    <s v="-"/>
    <n v="1"/>
    <n v="1"/>
    <n v="1"/>
    <x v="1"/>
  </r>
  <r>
    <x v="6"/>
    <s v="MSD"/>
    <n v="19874653"/>
    <s v="OV00001348"/>
    <n v="1337"/>
    <n v="4"/>
    <s v="Producto terminado"/>
    <d v="2020-08-01T00:00:00"/>
    <d v="2020-08-01T00:00:00"/>
    <s v="OK"/>
    <d v="2020-08-03T00:00:00"/>
    <d v="2020-08-01T00:00:00"/>
    <d v="2020-08-03T00:00:00"/>
    <n v="2"/>
    <n v="2"/>
    <d v="2020-08-05T00:00:00"/>
    <s v="MONARCA"/>
    <s v="MONTERREY"/>
    <s v="QUIMICA"/>
    <m/>
    <s v="-"/>
    <n v="1"/>
    <n v="1"/>
    <n v="1"/>
    <x v="1"/>
  </r>
  <r>
    <x v="6"/>
    <s v="MSD"/>
    <n v="19874654"/>
    <s v="OV00001349"/>
    <n v="3055"/>
    <n v="2"/>
    <s v="Producto terminado"/>
    <d v="2020-08-03T00:00:00"/>
    <d v="2020-08-03T00:00:00"/>
    <s v="OK"/>
    <d v="2020-08-05T00:00:00"/>
    <d v="2020-08-03T00:00:00"/>
    <d v="2020-08-05T00:00:00"/>
    <n v="2"/>
    <n v="2"/>
    <d v="2020-08-07T00:00:00"/>
    <s v="MONARCA"/>
    <s v="MONTERREY"/>
    <s v="QUIMICA"/>
    <n v="23"/>
    <s v="Daño de Empaque"/>
    <n v="1"/>
    <n v="0.99247135842880518"/>
    <n v="0.99247135842880518"/>
    <x v="0"/>
  </r>
  <r>
    <x v="6"/>
    <s v="MSD"/>
    <n v="19874655"/>
    <s v="OV00001350"/>
    <n v="4695"/>
    <n v="2"/>
    <s v="Producto terminado"/>
    <d v="2020-08-05T00:00:00"/>
    <d v="2020-08-05T00:00:00"/>
    <s v="OK"/>
    <d v="2020-08-07T00:00:00"/>
    <d v="2020-08-05T00:00:00"/>
    <d v="2020-08-07T00:00:00"/>
    <n v="2"/>
    <n v="2"/>
    <d v="2020-08-09T00:00:00"/>
    <s v="MONARCA"/>
    <s v="MONTERREY"/>
    <s v="QUIMICA"/>
    <n v="22"/>
    <s v="Daño de Empaque"/>
    <n v="1"/>
    <n v="0.99531416400425987"/>
    <n v="0.99531416400425987"/>
    <x v="0"/>
  </r>
  <r>
    <x v="6"/>
    <s v="MSD"/>
    <n v="19874656"/>
    <s v="OV00001351"/>
    <n v="3326"/>
    <n v="6"/>
    <s v="Producto terminado"/>
    <d v="2020-08-07T00:00:00"/>
    <d v="2020-08-07T00:00:00"/>
    <s v="OK"/>
    <d v="2020-08-09T00:00:00"/>
    <d v="2020-08-07T00:00:00"/>
    <d v="2020-08-09T00:00:00"/>
    <n v="2"/>
    <n v="2"/>
    <d v="2020-08-11T00:00:00"/>
    <s v="MONARCA"/>
    <s v="MONTERREY"/>
    <s v="QUIMICA"/>
    <m/>
    <s v="-"/>
    <n v="1"/>
    <n v="1"/>
    <n v="1"/>
    <x v="1"/>
  </r>
  <r>
    <x v="6"/>
    <s v="MSD"/>
    <n v="19874657"/>
    <s v="OV00001352"/>
    <n v="2483"/>
    <n v="4"/>
    <s v="Producto terminado"/>
    <d v="2020-08-09T00:00:00"/>
    <d v="2020-08-09T00:00:00"/>
    <s v="OK"/>
    <d v="2020-08-11T00:00:00"/>
    <d v="2020-08-09T00:00:00"/>
    <d v="2020-08-11T00:00:00"/>
    <n v="2"/>
    <n v="2"/>
    <d v="2020-08-13T00:00:00"/>
    <s v="MONARCA"/>
    <s v="MONTERREY"/>
    <s v="QUIMICA"/>
    <m/>
    <s v="-"/>
    <n v="1"/>
    <n v="1"/>
    <n v="1"/>
    <x v="1"/>
  </r>
  <r>
    <x v="6"/>
    <s v="MSD"/>
    <n v="19874658"/>
    <s v="OV00001353"/>
    <n v="3724"/>
    <n v="10"/>
    <s v="Producto terminado"/>
    <d v="2020-08-11T00:00:00"/>
    <d v="2020-08-11T00:00:00"/>
    <s v="OK"/>
    <d v="2020-08-13T00:00:00"/>
    <d v="2020-08-11T00:00:00"/>
    <d v="2020-08-13T00:00:00"/>
    <n v="2"/>
    <n v="2"/>
    <d v="2020-08-15T00:00:00"/>
    <s v="MONARCA"/>
    <s v="MONTERREY"/>
    <s v="QUIMICA"/>
    <m/>
    <s v="-"/>
    <n v="1"/>
    <n v="1"/>
    <n v="1"/>
    <x v="1"/>
  </r>
  <r>
    <x v="6"/>
    <s v="MSD"/>
    <n v="19874659"/>
    <s v="OV00001354"/>
    <n v="4560"/>
    <n v="2"/>
    <s v="Producto terminado"/>
    <d v="2020-08-13T00:00:00"/>
    <d v="2020-08-13T00:00:00"/>
    <s v="OK"/>
    <d v="2020-08-15T00:00:00"/>
    <d v="2020-08-13T00:00:00"/>
    <d v="2020-08-15T00:00:00"/>
    <n v="2"/>
    <n v="2"/>
    <d v="2020-08-17T00:00:00"/>
    <s v="MONARCA"/>
    <s v="MONTERREY"/>
    <s v="QUIMICA"/>
    <m/>
    <s v="-"/>
    <n v="1"/>
    <n v="1"/>
    <n v="1"/>
    <x v="1"/>
  </r>
  <r>
    <x v="6"/>
    <s v="MSD"/>
    <n v="19874660"/>
    <s v="OV00001355"/>
    <n v="4305"/>
    <n v="9"/>
    <s v="Producto terminado"/>
    <d v="2020-08-15T00:00:00"/>
    <d v="2020-08-15T00:00:00"/>
    <s v="OK"/>
    <d v="2020-08-17T00:00:00"/>
    <d v="2020-08-15T00:00:00"/>
    <d v="2020-08-17T00:00:00"/>
    <n v="2"/>
    <n v="2"/>
    <d v="2020-08-19T00:00:00"/>
    <s v="MONARCA"/>
    <s v="MONTERREY"/>
    <s v="QUIMICA"/>
    <m/>
    <s v="-"/>
    <n v="1"/>
    <n v="1"/>
    <n v="1"/>
    <x v="1"/>
  </r>
  <r>
    <x v="6"/>
    <s v="MSD"/>
    <n v="19874661"/>
    <s v="OV00001356"/>
    <n v="2153"/>
    <n v="6"/>
    <s v="Producto terminado"/>
    <d v="2020-08-17T00:00:00"/>
    <d v="2020-08-17T00:00:00"/>
    <s v="OK"/>
    <d v="2020-08-19T00:00:00"/>
    <d v="2020-08-17T00:00:00"/>
    <d v="2020-08-19T00:00:00"/>
    <n v="2"/>
    <n v="2"/>
    <d v="2020-08-21T00:00:00"/>
    <s v="MONARCA"/>
    <s v="MONTERREY"/>
    <s v="QUIMICA"/>
    <m/>
    <s v="-"/>
    <n v="1"/>
    <n v="1"/>
    <n v="1"/>
    <x v="1"/>
  </r>
  <r>
    <x v="6"/>
    <s v="MSD"/>
    <n v="19874662"/>
    <s v="OV00001357"/>
    <n v="1390"/>
    <n v="8"/>
    <s v="Producto terminado"/>
    <d v="2020-08-19T00:00:00"/>
    <d v="2020-08-19T00:00:00"/>
    <s v="OK"/>
    <d v="2020-08-21T00:00:00"/>
    <d v="2020-08-19T00:00:00"/>
    <d v="2020-08-21T00:00:00"/>
    <n v="2"/>
    <n v="2"/>
    <d v="2020-08-23T00:00:00"/>
    <s v="MONARCA"/>
    <s v="MONTERREY"/>
    <s v="QUIMICA"/>
    <m/>
    <s v="-"/>
    <n v="1"/>
    <n v="1"/>
    <n v="1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00">
  <r>
    <x v="0"/>
    <s v="MSD"/>
    <n v="19874563"/>
    <s v="OV00001258"/>
    <n v="1423"/>
    <n v="6"/>
    <s v="Producto terminado"/>
    <d v="2020-02-03T00:00:00"/>
    <d v="2020-02-03T00:00:00"/>
    <s v="OK"/>
    <d v="2020-02-05T00:00:00"/>
    <d v="2020-02-03T00:00:00"/>
    <d v="2020-02-05T00:00:00"/>
    <n v="2"/>
    <n v="2"/>
    <d v="2020-12-07T00:00:00"/>
    <s v="MONARCA"/>
    <s v="MONTERREY"/>
    <x v="0"/>
    <n v="94"/>
    <s v="Daño de Empaque"/>
  </r>
  <r>
    <x v="0"/>
    <s v="MSD"/>
    <n v="19874564"/>
    <s v="OV00001259"/>
    <n v="3877"/>
    <n v="1"/>
    <s v="Producto terminado"/>
    <d v="2020-02-05T00:00:00"/>
    <d v="2020-02-05T00:00:00"/>
    <s v="OK"/>
    <d v="2020-02-07T00:00:00"/>
    <d v="2020-02-05T00:00:00"/>
    <d v="2020-02-07T00:00:00"/>
    <n v="2"/>
    <n v="2"/>
    <d v="2020-02-09T00:00:00"/>
    <s v="MONARCA"/>
    <s v="MONTERREY"/>
    <x v="0"/>
    <m/>
    <s v="-"/>
  </r>
  <r>
    <x v="0"/>
    <s v="MSD"/>
    <n v="19874565"/>
    <s v="OV00001260"/>
    <n v="3130"/>
    <n v="5"/>
    <s v="Producto terminado"/>
    <d v="2020-02-07T00:00:00"/>
    <d v="2020-02-07T00:00:00"/>
    <s v="OK"/>
    <d v="2020-02-09T00:00:00"/>
    <d v="2020-02-07T00:00:00"/>
    <d v="2020-02-09T00:00:00"/>
    <n v="2"/>
    <n v="2"/>
    <d v="2020-02-11T00:00:00"/>
    <s v="MONARCA"/>
    <s v="MONTERREY"/>
    <x v="0"/>
    <m/>
    <s v="-"/>
  </r>
  <r>
    <x v="0"/>
    <s v="MSD"/>
    <n v="19874566"/>
    <s v="OV00001261"/>
    <n v="2292"/>
    <n v="7"/>
    <s v="Producto terminado"/>
    <d v="2020-02-09T00:00:00"/>
    <d v="2020-02-09T00:00:00"/>
    <s v="OK"/>
    <d v="2020-02-11T00:00:00"/>
    <d v="2020-02-09T00:00:00"/>
    <d v="2020-02-11T00:00:00"/>
    <n v="2"/>
    <n v="2"/>
    <d v="2020-02-13T00:00:00"/>
    <s v="MONARCA"/>
    <s v="MONTERREY"/>
    <x v="0"/>
    <m/>
    <s v="-"/>
  </r>
  <r>
    <x v="0"/>
    <s v="MSD"/>
    <n v="19874567"/>
    <s v="OV00001262"/>
    <n v="1174"/>
    <n v="5"/>
    <s v="Producto terminado"/>
    <d v="2020-02-11T00:00:00"/>
    <d v="2020-02-11T00:00:00"/>
    <s v="OK"/>
    <d v="2020-02-13T00:00:00"/>
    <d v="2020-02-11T00:00:00"/>
    <d v="2020-02-13T00:00:00"/>
    <n v="2"/>
    <n v="2"/>
    <d v="2020-02-15T00:00:00"/>
    <s v="MONARCA"/>
    <s v="MONTERREY"/>
    <x v="0"/>
    <m/>
    <s v="-"/>
  </r>
  <r>
    <x v="0"/>
    <s v="MSD"/>
    <n v="19874568"/>
    <s v="OV00001263"/>
    <n v="2232"/>
    <n v="9"/>
    <s v="Producto terminado"/>
    <d v="2020-02-13T00:00:00"/>
    <d v="2020-02-13T00:00:00"/>
    <s v="OK"/>
    <d v="2020-02-15T00:00:00"/>
    <d v="2020-02-13T00:00:00"/>
    <d v="2020-02-15T00:00:00"/>
    <n v="2"/>
    <n v="2"/>
    <d v="2020-02-17T00:00:00"/>
    <s v="MONARCA"/>
    <s v="MONTERREY"/>
    <x v="1"/>
    <m/>
    <s v="-"/>
  </r>
  <r>
    <x v="0"/>
    <s v="MSD"/>
    <n v="19874569"/>
    <s v="OV00001264"/>
    <n v="4150"/>
    <n v="5"/>
    <s v="Producto terminado"/>
    <d v="2020-02-15T00:00:00"/>
    <d v="2020-02-15T00:00:00"/>
    <s v="OK"/>
    <d v="2020-02-17T00:00:00"/>
    <d v="2020-02-15T00:00:00"/>
    <d v="2020-02-17T00:00:00"/>
    <n v="2"/>
    <n v="2"/>
    <d v="2020-02-19T00:00:00"/>
    <s v="MONARCA"/>
    <s v="MONTERREY"/>
    <x v="1"/>
    <m/>
    <s v="-"/>
  </r>
  <r>
    <x v="0"/>
    <s v="MSD"/>
    <n v="19874570"/>
    <s v="OV00001265"/>
    <n v="2741"/>
    <n v="3"/>
    <s v="Producto terminado"/>
    <d v="2020-02-17T00:00:00"/>
    <d v="2020-02-17T00:00:00"/>
    <s v="OK"/>
    <d v="2020-02-19T00:00:00"/>
    <d v="2020-02-17T00:00:00"/>
    <d v="2020-02-19T00:00:00"/>
    <n v="2"/>
    <n v="2"/>
    <d v="2020-02-21T00:00:00"/>
    <s v="MONARCA"/>
    <s v="MONTERREY"/>
    <x v="1"/>
    <m/>
    <s v="-"/>
  </r>
  <r>
    <x v="0"/>
    <s v="MSD"/>
    <n v="19874571"/>
    <s v="OV00001266"/>
    <n v="2865"/>
    <n v="3"/>
    <s v="Producto terminado"/>
    <d v="2020-02-19T00:00:00"/>
    <d v="2020-02-19T00:00:00"/>
    <s v="OK"/>
    <d v="2020-02-21T00:00:00"/>
    <d v="2020-02-19T00:00:00"/>
    <d v="2020-02-21T00:00:00"/>
    <n v="2"/>
    <n v="2"/>
    <d v="2020-02-23T00:00:00"/>
    <s v="MONARCA"/>
    <s v="MONTERREY"/>
    <x v="1"/>
    <m/>
    <s v="-"/>
  </r>
  <r>
    <x v="0"/>
    <s v="MSD"/>
    <n v="19874572"/>
    <s v="OV00001267"/>
    <n v="3283"/>
    <n v="2"/>
    <s v="Producto terminado"/>
    <d v="2020-02-21T00:00:00"/>
    <d v="2020-02-21T00:00:00"/>
    <s v="OK"/>
    <d v="2020-02-23T00:00:00"/>
    <d v="2020-02-21T00:00:00"/>
    <d v="2020-02-23T00:00:00"/>
    <n v="2"/>
    <n v="2"/>
    <d v="2020-02-25T00:00:00"/>
    <s v="MONARCA"/>
    <s v="MONTERREY"/>
    <x v="1"/>
    <m/>
    <s v="-"/>
  </r>
  <r>
    <x v="0"/>
    <s v="MSD"/>
    <n v="19874573"/>
    <s v="OV00001268"/>
    <n v="4795"/>
    <n v="3"/>
    <s v="Producto terminado"/>
    <d v="2020-02-23T00:00:00"/>
    <d v="2020-02-23T00:00:00"/>
    <s v="OK"/>
    <d v="2020-02-25T00:00:00"/>
    <d v="2020-02-23T00:00:00"/>
    <d v="2020-02-25T00:00:00"/>
    <n v="2"/>
    <n v="2"/>
    <d v="2020-02-27T00:00:00"/>
    <s v="MONARCA"/>
    <s v="MONTERREY"/>
    <x v="0"/>
    <m/>
    <s v="-"/>
  </r>
  <r>
    <x v="0"/>
    <s v="MSD"/>
    <n v="19874574"/>
    <s v="OV00001269"/>
    <n v="1588"/>
    <n v="3"/>
    <s v="Producto terminado"/>
    <d v="2020-02-25T00:00:00"/>
    <d v="2020-02-25T00:00:00"/>
    <s v="OK"/>
    <d v="2020-02-27T00:00:00"/>
    <d v="2020-02-25T00:00:00"/>
    <d v="2020-02-27T00:00:00"/>
    <n v="2"/>
    <n v="2"/>
    <d v="2020-02-29T00:00:00"/>
    <s v="MONARCA"/>
    <s v="MONTERREY"/>
    <x v="0"/>
    <m/>
    <s v="-"/>
  </r>
  <r>
    <x v="0"/>
    <s v="MSD"/>
    <n v="19874575"/>
    <s v="OV00001270"/>
    <n v="1747"/>
    <n v="4"/>
    <s v="Producto terminado"/>
    <d v="2020-02-27T00:00:00"/>
    <d v="2020-02-27T00:00:00"/>
    <s v="OK"/>
    <d v="2020-02-29T00:00:00"/>
    <d v="2020-02-27T00:00:00"/>
    <d v="2020-02-29T00:00:00"/>
    <n v="2"/>
    <n v="2"/>
    <d v="2020-03-02T00:00:00"/>
    <s v="MONARCA"/>
    <s v="MONTERREY"/>
    <x v="0"/>
    <m/>
    <s v="-"/>
  </r>
  <r>
    <x v="0"/>
    <s v="MSD"/>
    <n v="19874576"/>
    <s v="OV00001271"/>
    <n v="4675"/>
    <n v="1"/>
    <s v="Producto terminado"/>
    <d v="2020-02-29T00:00:00"/>
    <d v="2020-02-29T00:00:00"/>
    <s v="OK"/>
    <d v="2020-03-02T00:00:00"/>
    <d v="2020-02-29T00:00:00"/>
    <d v="2020-03-02T00:00:00"/>
    <n v="2"/>
    <n v="2"/>
    <d v="2020-03-04T00:00:00"/>
    <s v="MONARCA"/>
    <s v="MONTERREY"/>
    <x v="0"/>
    <m/>
    <s v="-"/>
  </r>
  <r>
    <x v="1"/>
    <s v="MSD"/>
    <n v="19874577"/>
    <s v="OV00001272"/>
    <n v="3529"/>
    <n v="1"/>
    <s v="Producto terminado"/>
    <d v="2020-03-02T00:00:00"/>
    <d v="2020-03-02T00:00:00"/>
    <s v="OK"/>
    <d v="2020-03-04T00:00:00"/>
    <d v="2020-03-02T00:00:00"/>
    <d v="2020-03-04T00:00:00"/>
    <n v="2"/>
    <n v="2"/>
    <d v="2020-03-06T00:00:00"/>
    <s v="MONARCA"/>
    <s v="MONTERREY"/>
    <x v="0"/>
    <m/>
    <s v="-"/>
  </r>
  <r>
    <x v="1"/>
    <s v="MSD"/>
    <n v="19874578"/>
    <s v="OV00001273"/>
    <n v="4332"/>
    <n v="1"/>
    <s v="Producto terminado"/>
    <d v="2020-03-04T00:00:00"/>
    <d v="2020-03-04T00:00:00"/>
    <s v="OK"/>
    <d v="2020-03-06T00:00:00"/>
    <d v="2020-03-04T00:00:00"/>
    <d v="2020-03-06T00:00:00"/>
    <n v="2"/>
    <n v="2"/>
    <d v="2020-03-08T00:00:00"/>
    <s v="MONARCA"/>
    <s v="MONTERREY"/>
    <x v="1"/>
    <m/>
    <s v="-"/>
  </r>
  <r>
    <x v="1"/>
    <s v="MSD"/>
    <n v="19874579"/>
    <s v="OV00001274"/>
    <n v="3278"/>
    <n v="7"/>
    <s v="Producto terminado"/>
    <d v="2020-03-06T00:00:00"/>
    <d v="2020-03-06T00:00:00"/>
    <s v="OK"/>
    <d v="2020-03-08T00:00:00"/>
    <d v="2020-03-06T00:00:00"/>
    <d v="2020-03-08T00:00:00"/>
    <n v="2"/>
    <n v="2"/>
    <d v="2020-03-10T00:00:00"/>
    <s v="MONARCA"/>
    <s v="MONTERREY"/>
    <x v="1"/>
    <m/>
    <s v="-"/>
  </r>
  <r>
    <x v="1"/>
    <s v="MSD"/>
    <n v="19874580"/>
    <s v="OV00001275"/>
    <n v="1442"/>
    <n v="7"/>
    <s v="Producto terminado"/>
    <d v="2020-03-08T00:00:00"/>
    <d v="2020-03-08T00:00:00"/>
    <s v="OK"/>
    <d v="2020-03-10T00:00:00"/>
    <d v="2020-03-08T00:00:00"/>
    <d v="2020-03-10T00:00:00"/>
    <n v="2"/>
    <n v="2"/>
    <d v="2020-03-12T00:00:00"/>
    <s v="MONARCA"/>
    <s v="MONTERREY"/>
    <x v="1"/>
    <m/>
    <s v="-"/>
  </r>
  <r>
    <x v="1"/>
    <s v="MSD"/>
    <n v="19874581"/>
    <s v="OV00001276"/>
    <n v="4037"/>
    <n v="7"/>
    <s v="Producto terminado"/>
    <d v="2020-03-10T00:00:00"/>
    <d v="2020-03-10T00:00:00"/>
    <s v="OK"/>
    <d v="2020-03-12T00:00:00"/>
    <d v="2020-03-10T00:00:00"/>
    <d v="2020-03-12T00:00:00"/>
    <n v="2"/>
    <n v="2"/>
    <d v="2020-03-14T00:00:00"/>
    <s v="MONARCA"/>
    <s v="MONTERREY"/>
    <x v="1"/>
    <m/>
    <s v="-"/>
  </r>
  <r>
    <x v="1"/>
    <s v="MSD"/>
    <n v="19874582"/>
    <s v="OV00001277"/>
    <n v="4872"/>
    <n v="8"/>
    <s v="Producto terminado"/>
    <d v="2020-03-12T00:00:00"/>
    <d v="2020-03-12T00:00:00"/>
    <s v="OK"/>
    <d v="2020-03-14T00:00:00"/>
    <d v="2020-03-12T00:00:00"/>
    <d v="2020-03-14T00:00:00"/>
    <n v="2"/>
    <n v="2"/>
    <d v="2020-03-16T00:00:00"/>
    <s v="MONARCA"/>
    <s v="MONTERREY"/>
    <x v="1"/>
    <m/>
    <s v="-"/>
  </r>
  <r>
    <x v="1"/>
    <s v="MSD"/>
    <n v="19874583"/>
    <s v="OV00001278"/>
    <n v="1592"/>
    <n v="10"/>
    <s v="Producto terminado"/>
    <d v="2020-03-14T00:00:00"/>
    <d v="2020-03-14T00:00:00"/>
    <s v="OK"/>
    <d v="2020-03-16T00:00:00"/>
    <d v="2020-03-14T00:00:00"/>
    <d v="2020-03-16T00:00:00"/>
    <n v="2"/>
    <n v="2"/>
    <d v="2020-03-18T00:00:00"/>
    <s v="MONARCA"/>
    <s v="MONTERREY"/>
    <x v="1"/>
    <m/>
    <s v="-"/>
  </r>
  <r>
    <x v="1"/>
    <s v="MSD"/>
    <n v="19874584"/>
    <s v="OV00001279"/>
    <n v="3868"/>
    <n v="5"/>
    <s v="Producto terminado"/>
    <d v="2020-03-16T00:00:00"/>
    <d v="2020-03-16T00:00:00"/>
    <s v="OK"/>
    <d v="2020-03-18T00:00:00"/>
    <d v="2020-03-16T00:00:00"/>
    <d v="2020-03-18T00:00:00"/>
    <n v="2"/>
    <n v="2"/>
    <d v="2020-03-20T00:00:00"/>
    <s v="MONARCA"/>
    <s v="MONTERREY"/>
    <x v="0"/>
    <m/>
    <s v="-"/>
  </r>
  <r>
    <x v="1"/>
    <s v="MSD"/>
    <n v="19874585"/>
    <s v="OV00001280"/>
    <n v="2199"/>
    <n v="3"/>
    <s v="Producto terminado"/>
    <d v="2020-03-18T00:00:00"/>
    <d v="2020-03-18T00:00:00"/>
    <s v="OK"/>
    <d v="2020-03-20T00:00:00"/>
    <d v="2020-03-18T00:00:00"/>
    <d v="2020-03-20T00:00:00"/>
    <n v="2"/>
    <n v="2"/>
    <d v="2020-03-22T00:00:00"/>
    <s v="MONARCA"/>
    <s v="MONTERREY"/>
    <x v="0"/>
    <m/>
    <s v="-"/>
  </r>
  <r>
    <x v="1"/>
    <s v="MSD"/>
    <n v="19874586"/>
    <s v="OV00001281"/>
    <n v="1429"/>
    <n v="8"/>
    <s v="Producto terminado"/>
    <d v="2020-03-20T00:00:00"/>
    <d v="2020-03-20T00:00:00"/>
    <s v="OK"/>
    <d v="2020-03-22T00:00:00"/>
    <d v="2020-03-20T00:00:00"/>
    <d v="2020-03-22T00:00:00"/>
    <n v="2"/>
    <n v="2"/>
    <d v="2020-03-24T00:00:00"/>
    <s v="MONARCA"/>
    <s v="MONTERREY"/>
    <x v="0"/>
    <m/>
    <s v="-"/>
  </r>
  <r>
    <x v="1"/>
    <s v="MSD"/>
    <n v="19874587"/>
    <s v="OV00001282"/>
    <n v="4769"/>
    <n v="1"/>
    <s v="Producto terminado"/>
    <d v="2020-03-22T00:00:00"/>
    <d v="2020-03-22T00:00:00"/>
    <s v="OK"/>
    <d v="2020-03-24T00:00:00"/>
    <d v="2020-03-22T00:00:00"/>
    <d v="2020-03-24T00:00:00"/>
    <n v="2"/>
    <n v="2"/>
    <d v="2020-03-26T00:00:00"/>
    <s v="MONARCA"/>
    <s v="MONTERREY"/>
    <x v="2"/>
    <m/>
    <s v="-"/>
  </r>
  <r>
    <x v="1"/>
    <s v="MSD"/>
    <n v="19874588"/>
    <s v="OV00001283"/>
    <n v="4113"/>
    <n v="3"/>
    <s v="Producto terminado"/>
    <d v="2020-03-24T00:00:00"/>
    <d v="2020-03-24T00:00:00"/>
    <s v="OK"/>
    <d v="2020-03-26T00:00:00"/>
    <d v="2020-03-24T00:00:00"/>
    <d v="2020-03-26T00:00:00"/>
    <n v="2"/>
    <n v="2"/>
    <d v="2020-03-28T00:00:00"/>
    <s v="MONARCA"/>
    <s v="MONTERREY"/>
    <x v="2"/>
    <m/>
    <s v="-"/>
  </r>
  <r>
    <x v="1"/>
    <s v="MSD"/>
    <n v="19874589"/>
    <s v="OV00001284"/>
    <n v="1022"/>
    <n v="3"/>
    <s v="Producto terminado"/>
    <d v="2020-03-26T00:00:00"/>
    <d v="2020-03-26T00:00:00"/>
    <s v="OK"/>
    <d v="2020-03-28T00:00:00"/>
    <d v="2020-03-26T00:00:00"/>
    <d v="2020-03-28T00:00:00"/>
    <n v="2"/>
    <n v="2"/>
    <d v="2020-03-30T00:00:00"/>
    <s v="MONARCA"/>
    <s v="MONTERREY"/>
    <x v="2"/>
    <m/>
    <s v="-"/>
  </r>
  <r>
    <x v="1"/>
    <s v="MSD"/>
    <n v="19874590"/>
    <s v="OV00001285"/>
    <n v="2917"/>
    <n v="10"/>
    <s v="Producto terminado"/>
    <d v="2020-03-28T00:00:00"/>
    <d v="2020-03-28T00:00:00"/>
    <s v="OK"/>
    <d v="2020-03-30T00:00:00"/>
    <d v="2020-03-28T00:00:00"/>
    <d v="2020-03-30T00:00:00"/>
    <n v="2"/>
    <n v="2"/>
    <d v="2020-04-01T00:00:00"/>
    <s v="MONARCA"/>
    <s v="MONTERREY"/>
    <x v="2"/>
    <m/>
    <s v="-"/>
  </r>
  <r>
    <x v="1"/>
    <s v="MSD"/>
    <n v="19874591"/>
    <s v="OV00001286"/>
    <n v="2975"/>
    <n v="1"/>
    <s v="Producto terminado"/>
    <d v="2020-03-30T00:00:00"/>
    <d v="2020-03-30T00:00:00"/>
    <s v="OK"/>
    <d v="2020-04-01T00:00:00"/>
    <d v="2020-03-30T00:00:00"/>
    <d v="2020-04-01T00:00:00"/>
    <n v="2"/>
    <n v="2"/>
    <d v="2020-04-03T00:00:00"/>
    <s v="MONARCA"/>
    <s v="MONTERREY"/>
    <x v="2"/>
    <n v="58"/>
    <s v="Daño de Empaque"/>
  </r>
  <r>
    <x v="2"/>
    <s v="MSD"/>
    <n v="19874592"/>
    <s v="OV00001287"/>
    <n v="2965"/>
    <n v="2"/>
    <s v="Producto terminado"/>
    <d v="2020-04-01T00:00:00"/>
    <d v="2020-04-01T00:00:00"/>
    <s v="OK"/>
    <d v="2020-04-03T00:00:00"/>
    <d v="2020-04-01T00:00:00"/>
    <d v="2020-04-03T00:00:00"/>
    <n v="2"/>
    <n v="2"/>
    <d v="2020-04-05T00:00:00"/>
    <s v="MONARCA"/>
    <s v="MONTERREY"/>
    <x v="2"/>
    <m/>
    <s v="-"/>
  </r>
  <r>
    <x v="2"/>
    <s v="MSD"/>
    <n v="19874593"/>
    <s v="OV00001288"/>
    <n v="4826"/>
    <n v="9"/>
    <s v="Producto terminado"/>
    <d v="2020-04-03T00:00:00"/>
    <d v="2020-04-03T00:00:00"/>
    <s v="OK"/>
    <d v="2020-04-05T00:00:00"/>
    <d v="2020-04-03T00:00:00"/>
    <d v="2020-04-05T00:00:00"/>
    <n v="2"/>
    <n v="2"/>
    <d v="2020-04-07T00:00:00"/>
    <s v="MONARCA"/>
    <s v="MONTERREY"/>
    <x v="2"/>
    <m/>
    <s v="-"/>
  </r>
  <r>
    <x v="2"/>
    <s v="MSD"/>
    <n v="19874594"/>
    <s v="OV00001289"/>
    <n v="3645"/>
    <n v="9"/>
    <s v="Producto terminado"/>
    <d v="2020-04-05T00:00:00"/>
    <d v="2020-04-05T00:00:00"/>
    <s v="OK"/>
    <d v="2020-04-07T00:00:00"/>
    <d v="2020-04-05T00:00:00"/>
    <d v="2020-04-07T00:00:00"/>
    <n v="2"/>
    <n v="2"/>
    <d v="2020-04-09T00:00:00"/>
    <s v="MONARCA"/>
    <s v="MONTERREY"/>
    <x v="1"/>
    <m/>
    <s v="-"/>
  </r>
  <r>
    <x v="2"/>
    <s v="MSD"/>
    <n v="19874595"/>
    <s v="OV00001290"/>
    <n v="2170"/>
    <n v="4"/>
    <s v="Producto terminado"/>
    <d v="2020-04-07T00:00:00"/>
    <d v="2020-04-07T00:00:00"/>
    <s v="OK"/>
    <d v="2020-04-09T00:00:00"/>
    <d v="2020-04-07T00:00:00"/>
    <d v="2020-04-09T00:00:00"/>
    <n v="2"/>
    <n v="2"/>
    <d v="2020-04-11T00:00:00"/>
    <s v="MONARCA"/>
    <s v="MONTERREY"/>
    <x v="1"/>
    <m/>
    <s v="-"/>
  </r>
  <r>
    <x v="2"/>
    <s v="MSD"/>
    <n v="19874596"/>
    <s v="OV00001291"/>
    <n v="1712"/>
    <n v="5"/>
    <s v="Producto terminado"/>
    <d v="2020-04-09T00:00:00"/>
    <d v="2020-04-09T00:00:00"/>
    <s v="OK"/>
    <d v="2020-04-11T00:00:00"/>
    <d v="2020-04-09T00:00:00"/>
    <d v="2020-04-11T00:00:00"/>
    <n v="2"/>
    <n v="2"/>
    <d v="2020-04-13T00:00:00"/>
    <s v="MONARCA"/>
    <s v="MONTERREY"/>
    <x v="1"/>
    <m/>
    <s v="-"/>
  </r>
  <r>
    <x v="2"/>
    <s v="MSD"/>
    <n v="19874597"/>
    <s v="OV00001292"/>
    <n v="2806"/>
    <n v="6"/>
    <s v="Producto terminado"/>
    <d v="2020-04-11T00:00:00"/>
    <d v="2020-04-11T00:00:00"/>
    <s v="OK"/>
    <d v="2020-04-13T00:00:00"/>
    <d v="2020-04-11T00:00:00"/>
    <d v="2020-04-13T00:00:00"/>
    <n v="2"/>
    <n v="2"/>
    <d v="2020-04-15T00:00:00"/>
    <s v="MONARCA"/>
    <s v="MONTERREY"/>
    <x v="1"/>
    <m/>
    <s v="-"/>
  </r>
  <r>
    <x v="2"/>
    <s v="MSD"/>
    <n v="19874598"/>
    <s v="OV00001293"/>
    <n v="4827"/>
    <n v="9"/>
    <s v="Producto terminado"/>
    <d v="2020-04-13T00:00:00"/>
    <d v="2020-04-13T00:00:00"/>
    <s v="OK"/>
    <d v="2020-04-15T00:00:00"/>
    <d v="2020-04-13T00:00:00"/>
    <d v="2020-04-15T00:00:00"/>
    <n v="2"/>
    <n v="2"/>
    <d v="2020-04-17T00:00:00"/>
    <s v="MONARCA"/>
    <s v="MONTERREY"/>
    <x v="1"/>
    <m/>
    <s v="-"/>
  </r>
  <r>
    <x v="2"/>
    <s v="MSD"/>
    <n v="19874599"/>
    <s v="OV00001294"/>
    <n v="4989"/>
    <n v="7"/>
    <s v="Producto terminado"/>
    <d v="2020-04-15T00:00:00"/>
    <d v="2020-04-15T00:00:00"/>
    <s v="OK"/>
    <d v="2020-04-17T00:00:00"/>
    <d v="2020-04-15T00:00:00"/>
    <d v="2020-04-17T00:00:00"/>
    <n v="2"/>
    <n v="2"/>
    <d v="2020-04-19T00:00:00"/>
    <s v="MONARCA"/>
    <s v="MONTERREY"/>
    <x v="1"/>
    <m/>
    <s v="-"/>
  </r>
  <r>
    <x v="2"/>
    <s v="MSD"/>
    <n v="19874600"/>
    <s v="OV00001295"/>
    <n v="1794"/>
    <n v="8"/>
    <s v="Producto terminado"/>
    <d v="2020-04-17T00:00:00"/>
    <d v="2020-04-17T00:00:00"/>
    <s v="OK"/>
    <d v="2020-04-19T00:00:00"/>
    <d v="2020-04-17T00:00:00"/>
    <d v="2020-04-19T00:00:00"/>
    <n v="2"/>
    <n v="2"/>
    <d v="2020-04-21T00:00:00"/>
    <s v="MONARCA"/>
    <s v="MONTERREY"/>
    <x v="1"/>
    <m/>
    <s v="-"/>
  </r>
  <r>
    <x v="2"/>
    <s v="MSD"/>
    <n v="19874601"/>
    <s v="OV00001296"/>
    <n v="3448"/>
    <n v="2"/>
    <s v="Producto terminado"/>
    <d v="2020-04-19T00:00:00"/>
    <d v="2020-04-19T00:00:00"/>
    <s v="OK"/>
    <d v="2020-04-21T00:00:00"/>
    <d v="2020-04-19T00:00:00"/>
    <d v="2020-04-21T00:00:00"/>
    <n v="2"/>
    <n v="2"/>
    <d v="2020-04-23T00:00:00"/>
    <s v="MONARCA"/>
    <s v="MONTERREY"/>
    <x v="1"/>
    <m/>
    <s v="-"/>
  </r>
  <r>
    <x v="2"/>
    <s v="MSD"/>
    <n v="19874602"/>
    <s v="OV00001297"/>
    <n v="2683"/>
    <n v="8"/>
    <s v="Producto terminado"/>
    <d v="2020-04-21T00:00:00"/>
    <d v="2020-04-21T00:00:00"/>
    <s v="OK"/>
    <d v="2020-04-23T00:00:00"/>
    <d v="2020-04-21T00:00:00"/>
    <d v="2020-04-23T00:00:00"/>
    <n v="2"/>
    <n v="2"/>
    <d v="2020-04-25T00:00:00"/>
    <s v="MONARCA"/>
    <s v="MONTERREY"/>
    <x v="3"/>
    <m/>
    <s v="-"/>
  </r>
  <r>
    <x v="2"/>
    <s v="MSD"/>
    <n v="19874603"/>
    <s v="OV00001298"/>
    <n v="2851"/>
    <n v="6"/>
    <s v="Producto terminado"/>
    <d v="2020-04-23T00:00:00"/>
    <d v="2020-04-23T00:00:00"/>
    <s v="OK"/>
    <d v="2020-04-25T00:00:00"/>
    <d v="2020-04-23T00:00:00"/>
    <d v="2020-04-25T00:00:00"/>
    <n v="2"/>
    <n v="2"/>
    <d v="2020-04-27T00:00:00"/>
    <s v="MONARCA"/>
    <s v="MONTERREY"/>
    <x v="3"/>
    <m/>
    <s v="-"/>
  </r>
  <r>
    <x v="2"/>
    <s v="MSD"/>
    <n v="19874604"/>
    <s v="OV00001299"/>
    <n v="3112"/>
    <n v="4"/>
    <s v="Producto terminado"/>
    <d v="2020-04-25T00:00:00"/>
    <d v="2020-04-25T00:00:00"/>
    <s v="OK"/>
    <d v="2020-04-27T00:00:00"/>
    <d v="2020-04-25T00:00:00"/>
    <d v="2020-04-27T00:00:00"/>
    <n v="2"/>
    <n v="2"/>
    <d v="2020-04-29T00:00:00"/>
    <s v="MONARCA"/>
    <s v="MONTERREY"/>
    <x v="3"/>
    <m/>
    <s v="-"/>
  </r>
  <r>
    <x v="2"/>
    <s v="MSD"/>
    <n v="19874605"/>
    <s v="OV00001300"/>
    <n v="3962"/>
    <n v="8"/>
    <s v="Producto terminado"/>
    <d v="2020-04-27T00:00:00"/>
    <d v="2020-04-27T00:00:00"/>
    <s v="OK"/>
    <d v="2020-04-29T00:00:00"/>
    <d v="2020-04-27T00:00:00"/>
    <d v="2020-04-29T00:00:00"/>
    <n v="2"/>
    <n v="2"/>
    <d v="2020-05-01T00:00:00"/>
    <s v="MONARCA"/>
    <s v="MONTERREY"/>
    <x v="3"/>
    <m/>
    <s v="-"/>
  </r>
  <r>
    <x v="2"/>
    <s v="MSD"/>
    <n v="19874606"/>
    <s v="OV00001301"/>
    <n v="4776"/>
    <n v="2"/>
    <s v="Producto terminado"/>
    <d v="2020-04-29T00:00:00"/>
    <d v="2020-04-29T00:00:00"/>
    <s v="OK"/>
    <d v="2020-05-01T00:00:00"/>
    <d v="2020-04-29T00:00:00"/>
    <d v="2020-05-01T00:00:00"/>
    <n v="2"/>
    <n v="2"/>
    <d v="2020-05-03T00:00:00"/>
    <s v="MONARCA"/>
    <s v="MONTERREY"/>
    <x v="3"/>
    <m/>
    <s v="-"/>
  </r>
  <r>
    <x v="3"/>
    <s v="MSD"/>
    <n v="19874607"/>
    <s v="OV00001302"/>
    <n v="2204"/>
    <n v="7"/>
    <s v="Producto terminado"/>
    <d v="2020-05-01T00:00:00"/>
    <d v="2020-05-01T00:00:00"/>
    <s v="OK"/>
    <d v="2020-05-03T00:00:00"/>
    <d v="2020-05-01T00:00:00"/>
    <d v="2020-05-03T00:00:00"/>
    <n v="2"/>
    <n v="2"/>
    <d v="2020-05-05T00:00:00"/>
    <s v="MONARCA"/>
    <s v="MONTERREY"/>
    <x v="3"/>
    <m/>
    <s v="-"/>
  </r>
  <r>
    <x v="3"/>
    <s v="MSD"/>
    <n v="19874608"/>
    <s v="OV00001303"/>
    <n v="3430"/>
    <n v="2"/>
    <s v="Producto terminado"/>
    <d v="2020-05-03T00:00:00"/>
    <d v="2020-05-03T00:00:00"/>
    <s v="OK"/>
    <d v="2020-05-05T00:00:00"/>
    <d v="2020-05-03T00:00:00"/>
    <d v="2020-05-05T00:00:00"/>
    <n v="2"/>
    <n v="2"/>
    <d v="2020-05-07T00:00:00"/>
    <s v="MONARCA"/>
    <s v="MONTERREY"/>
    <x v="3"/>
    <m/>
    <s v="-"/>
  </r>
  <r>
    <x v="3"/>
    <s v="MSD"/>
    <n v="19874609"/>
    <s v="OV00001304"/>
    <n v="1479"/>
    <n v="10"/>
    <s v="Producto terminado"/>
    <d v="2020-05-05T00:00:00"/>
    <d v="2020-05-05T00:00:00"/>
    <s v="OK"/>
    <d v="2020-05-07T00:00:00"/>
    <d v="2020-05-05T00:00:00"/>
    <d v="2020-05-07T00:00:00"/>
    <n v="2"/>
    <n v="2"/>
    <d v="2020-05-09T00:00:00"/>
    <s v="MONARCA"/>
    <s v="MONTERREY"/>
    <x v="3"/>
    <m/>
    <s v="-"/>
  </r>
  <r>
    <x v="3"/>
    <s v="MSD"/>
    <n v="19874610"/>
    <s v="OV00001305"/>
    <n v="3004"/>
    <n v="6"/>
    <s v="Producto terminado"/>
    <d v="2020-05-07T00:00:00"/>
    <d v="2020-05-07T00:00:00"/>
    <s v="OK"/>
    <d v="2020-05-09T00:00:00"/>
    <d v="2020-05-07T00:00:00"/>
    <d v="2020-05-09T00:00:00"/>
    <n v="2"/>
    <n v="2"/>
    <d v="2020-05-11T00:00:00"/>
    <s v="MONARCA"/>
    <s v="MONTERREY"/>
    <x v="3"/>
    <m/>
    <s v="-"/>
  </r>
  <r>
    <x v="3"/>
    <s v="MSD"/>
    <n v="19874611"/>
    <s v="OV00001306"/>
    <n v="3067"/>
    <n v="5"/>
    <s v="Producto terminado"/>
    <d v="2020-05-09T00:00:00"/>
    <d v="2020-05-09T00:00:00"/>
    <s v="OK"/>
    <d v="2020-05-11T00:00:00"/>
    <d v="2020-05-09T00:00:00"/>
    <d v="2020-05-11T00:00:00"/>
    <n v="2"/>
    <n v="2"/>
    <d v="2020-05-13T00:00:00"/>
    <s v="MONARCA"/>
    <s v="MONTERREY"/>
    <x v="3"/>
    <m/>
    <s v="-"/>
  </r>
  <r>
    <x v="3"/>
    <s v="MSD"/>
    <n v="19874612"/>
    <s v="OV00001307"/>
    <n v="2987"/>
    <n v="2"/>
    <s v="Producto terminado"/>
    <d v="2020-05-11T00:00:00"/>
    <d v="2020-05-11T00:00:00"/>
    <s v="OK"/>
    <d v="2020-05-13T00:00:00"/>
    <d v="2020-05-11T00:00:00"/>
    <d v="2020-05-13T00:00:00"/>
    <n v="2"/>
    <n v="2"/>
    <d v="2020-05-15T00:00:00"/>
    <s v="MONARCA"/>
    <s v="MONTERREY"/>
    <x v="3"/>
    <m/>
    <s v="-"/>
  </r>
  <r>
    <x v="3"/>
    <s v="MSD"/>
    <n v="19874613"/>
    <s v="OV00001308"/>
    <n v="1328"/>
    <n v="2"/>
    <s v="Producto terminado"/>
    <d v="2020-05-13T00:00:00"/>
    <d v="2020-05-13T00:00:00"/>
    <s v="OK"/>
    <d v="2020-05-15T00:00:00"/>
    <d v="2020-05-13T00:00:00"/>
    <d v="2020-05-15T00:00:00"/>
    <n v="2"/>
    <n v="2"/>
    <d v="2020-05-17T00:00:00"/>
    <s v="MONARCA"/>
    <s v="MONTERREY"/>
    <x v="3"/>
    <m/>
    <s v="-"/>
  </r>
  <r>
    <x v="3"/>
    <s v="MSD"/>
    <n v="19874614"/>
    <s v="OV00001309"/>
    <n v="3395"/>
    <n v="3"/>
    <s v="Producto terminado"/>
    <d v="2020-05-15T00:00:00"/>
    <d v="2020-05-15T00:00:00"/>
    <s v="OK"/>
    <d v="2020-05-17T00:00:00"/>
    <d v="2020-05-15T00:00:00"/>
    <d v="2020-05-17T00:00:00"/>
    <n v="2"/>
    <n v="2"/>
    <d v="2020-05-19T00:00:00"/>
    <s v="MONARCA"/>
    <s v="MONTERREY"/>
    <x v="3"/>
    <m/>
    <s v="-"/>
  </r>
  <r>
    <x v="3"/>
    <s v="MSD"/>
    <n v="19874615"/>
    <s v="OV00001310"/>
    <n v="1038"/>
    <n v="1"/>
    <s v="Producto terminado"/>
    <d v="2020-05-17T00:00:00"/>
    <d v="2020-05-17T00:00:00"/>
    <s v="OK"/>
    <d v="2020-05-19T00:00:00"/>
    <d v="2020-05-17T00:00:00"/>
    <d v="2020-05-19T00:00:00"/>
    <n v="2"/>
    <n v="2"/>
    <d v="2020-05-21T00:00:00"/>
    <s v="MONARCA"/>
    <s v="MONTERREY"/>
    <x v="3"/>
    <m/>
    <s v="-"/>
  </r>
  <r>
    <x v="3"/>
    <s v="MSD"/>
    <n v="19874616"/>
    <s v="OV00001311"/>
    <n v="1758"/>
    <n v="6"/>
    <s v="Producto terminado"/>
    <d v="2020-05-19T00:00:00"/>
    <d v="2020-05-19T00:00:00"/>
    <s v="OK"/>
    <d v="2020-05-21T00:00:00"/>
    <d v="2020-05-19T00:00:00"/>
    <d v="2020-05-21T00:00:00"/>
    <n v="2"/>
    <n v="2"/>
    <d v="2020-05-23T00:00:00"/>
    <s v="MONARCA"/>
    <s v="MONTERREY"/>
    <x v="4"/>
    <m/>
    <s v="-"/>
  </r>
  <r>
    <x v="3"/>
    <s v="MSD"/>
    <n v="19874617"/>
    <s v="OV00001312"/>
    <n v="1717"/>
    <n v="6"/>
    <s v="Producto terminado"/>
    <d v="2020-05-21T00:00:00"/>
    <d v="2020-05-21T00:00:00"/>
    <s v="OK"/>
    <d v="2020-05-23T00:00:00"/>
    <d v="2020-05-21T00:00:00"/>
    <d v="2020-05-23T00:00:00"/>
    <n v="2"/>
    <n v="2"/>
    <d v="2020-05-25T00:00:00"/>
    <s v="MONARCA"/>
    <s v="MONTERREY"/>
    <x v="4"/>
    <m/>
    <s v="-"/>
  </r>
  <r>
    <x v="3"/>
    <s v="MSD"/>
    <n v="19874618"/>
    <s v="OV00001313"/>
    <n v="2330"/>
    <n v="1"/>
    <s v="Producto terminado"/>
    <d v="2020-05-23T00:00:00"/>
    <d v="2020-05-23T00:00:00"/>
    <s v="OK"/>
    <d v="2020-05-25T00:00:00"/>
    <d v="2020-05-23T00:00:00"/>
    <d v="2020-05-25T00:00:00"/>
    <n v="2"/>
    <n v="2"/>
    <d v="2020-05-27T00:00:00"/>
    <s v="MONARCA"/>
    <s v="MONTERREY"/>
    <x v="4"/>
    <m/>
    <s v="-"/>
  </r>
  <r>
    <x v="3"/>
    <s v="MSD"/>
    <n v="19874619"/>
    <s v="OV00001314"/>
    <n v="3027"/>
    <n v="2"/>
    <s v="Producto terminado"/>
    <d v="2020-05-25T00:00:00"/>
    <d v="2020-05-25T00:00:00"/>
    <s v="OK"/>
    <d v="2020-05-27T00:00:00"/>
    <d v="2020-05-25T00:00:00"/>
    <d v="2020-05-27T00:00:00"/>
    <n v="2"/>
    <n v="2"/>
    <d v="2020-05-29T00:00:00"/>
    <s v="MONARCA"/>
    <s v="MONTERREY"/>
    <x v="4"/>
    <m/>
    <s v="-"/>
  </r>
  <r>
    <x v="3"/>
    <s v="MSD"/>
    <n v="19874620"/>
    <s v="OV00001315"/>
    <n v="1034"/>
    <n v="8"/>
    <s v="Producto terminado"/>
    <d v="2020-05-27T00:00:00"/>
    <d v="2020-05-27T00:00:00"/>
    <s v="OK"/>
    <d v="2020-05-29T00:00:00"/>
    <d v="2020-05-27T00:00:00"/>
    <d v="2020-05-29T00:00:00"/>
    <n v="2"/>
    <n v="2"/>
    <d v="2020-05-31T00:00:00"/>
    <s v="MONARCA"/>
    <s v="MONTERREY"/>
    <x v="4"/>
    <m/>
    <s v="-"/>
  </r>
  <r>
    <x v="3"/>
    <s v="MSD"/>
    <n v="19874621"/>
    <s v="OV00001316"/>
    <n v="3318"/>
    <n v="1"/>
    <s v="Producto terminado"/>
    <d v="2020-05-29T00:00:00"/>
    <d v="2020-05-29T00:00:00"/>
    <s v="OK"/>
    <d v="2020-05-31T00:00:00"/>
    <d v="2020-05-29T00:00:00"/>
    <d v="2020-05-31T00:00:00"/>
    <n v="2"/>
    <n v="2"/>
    <d v="2020-06-02T00:00:00"/>
    <s v="MONARCA"/>
    <s v="MONTERREY"/>
    <x v="4"/>
    <m/>
    <s v="-"/>
  </r>
  <r>
    <x v="3"/>
    <s v="MSD"/>
    <n v="19874622"/>
    <s v="OV00001317"/>
    <n v="4347"/>
    <n v="7"/>
    <s v="Producto terminado"/>
    <d v="2020-05-31T00:00:00"/>
    <d v="2020-05-31T00:00:00"/>
    <s v="OK"/>
    <d v="2020-06-02T00:00:00"/>
    <d v="2020-05-31T00:00:00"/>
    <d v="2020-06-02T00:00:00"/>
    <n v="2"/>
    <n v="2"/>
    <d v="2020-06-04T00:00:00"/>
    <s v="MONARCA"/>
    <s v="MONTERREY"/>
    <x v="4"/>
    <m/>
    <s v="-"/>
  </r>
  <r>
    <x v="4"/>
    <s v="MSD"/>
    <n v="19874623"/>
    <s v="OV00001318"/>
    <n v="4388"/>
    <n v="2"/>
    <s v="Producto terminado"/>
    <d v="2020-06-02T00:00:00"/>
    <d v="2020-06-02T00:00:00"/>
    <s v="OK"/>
    <d v="2020-06-04T00:00:00"/>
    <d v="2020-06-02T00:00:00"/>
    <d v="2020-06-04T00:00:00"/>
    <n v="2"/>
    <n v="2"/>
    <d v="2020-06-06T00:00:00"/>
    <s v="MONARCA"/>
    <s v="MONTERREY"/>
    <x v="4"/>
    <m/>
    <s v="-"/>
  </r>
  <r>
    <x v="4"/>
    <s v="MSD"/>
    <n v="19874624"/>
    <s v="OV00001319"/>
    <n v="1934"/>
    <n v="4"/>
    <s v="Producto terminado"/>
    <d v="2020-06-04T00:00:00"/>
    <d v="2020-06-04T00:00:00"/>
    <s v="OK"/>
    <d v="2020-06-06T00:00:00"/>
    <d v="2020-06-04T00:00:00"/>
    <d v="2020-06-06T00:00:00"/>
    <n v="2"/>
    <n v="2"/>
    <d v="2020-06-08T00:00:00"/>
    <s v="MONARCA"/>
    <s v="MONTERREY"/>
    <x v="4"/>
    <m/>
    <s v="-"/>
  </r>
  <r>
    <x v="4"/>
    <s v="MSD"/>
    <n v="19874625"/>
    <s v="OV00001320"/>
    <n v="2208"/>
    <n v="6"/>
    <s v="Producto terminado"/>
    <d v="2020-06-06T00:00:00"/>
    <d v="2020-06-06T00:00:00"/>
    <s v="OK"/>
    <d v="2020-06-08T00:00:00"/>
    <d v="2020-06-06T00:00:00"/>
    <d v="2020-06-08T00:00:00"/>
    <n v="2"/>
    <n v="2"/>
    <d v="2020-06-10T00:00:00"/>
    <s v="MONARCA"/>
    <s v="MONTERREY"/>
    <x v="3"/>
    <m/>
    <s v="-"/>
  </r>
  <r>
    <x v="4"/>
    <s v="MSD"/>
    <n v="19874626"/>
    <s v="OV00001321"/>
    <n v="4203"/>
    <n v="9"/>
    <s v="Producto terminado"/>
    <d v="2020-06-08T00:00:00"/>
    <d v="2020-06-08T00:00:00"/>
    <s v="OK"/>
    <d v="2020-06-10T00:00:00"/>
    <d v="2020-06-08T00:00:00"/>
    <d v="2020-06-10T00:00:00"/>
    <n v="2"/>
    <n v="2"/>
    <d v="2020-06-12T00:00:00"/>
    <s v="MONARCA"/>
    <s v="MONTERREY"/>
    <x v="3"/>
    <m/>
    <s v="-"/>
  </r>
  <r>
    <x v="4"/>
    <s v="MSD"/>
    <n v="19874627"/>
    <s v="OV00001322"/>
    <n v="3441"/>
    <n v="6"/>
    <s v="Producto terminado"/>
    <d v="2020-06-10T00:00:00"/>
    <d v="2020-06-10T00:00:00"/>
    <s v="OK"/>
    <d v="2020-06-12T00:00:00"/>
    <d v="2020-06-10T00:00:00"/>
    <d v="2020-06-12T00:00:00"/>
    <n v="2"/>
    <n v="2"/>
    <d v="2020-06-14T00:00:00"/>
    <s v="MONARCA"/>
    <s v="MONTERREY"/>
    <x v="3"/>
    <m/>
    <s v="-"/>
  </r>
  <r>
    <x v="4"/>
    <s v="MSD"/>
    <n v="19874628"/>
    <s v="OV00001323"/>
    <n v="1263"/>
    <n v="6"/>
    <s v="Producto terminado"/>
    <d v="2020-06-12T00:00:00"/>
    <d v="2020-06-12T00:00:00"/>
    <s v="OK"/>
    <d v="2020-06-14T00:00:00"/>
    <d v="2020-06-12T00:00:00"/>
    <d v="2020-06-14T00:00:00"/>
    <n v="2"/>
    <n v="2"/>
    <d v="2020-06-16T00:00:00"/>
    <s v="MONARCA"/>
    <s v="MONTERREY"/>
    <x v="3"/>
    <m/>
    <s v="-"/>
  </r>
  <r>
    <x v="4"/>
    <s v="MSD"/>
    <n v="19874629"/>
    <s v="OV00001324"/>
    <n v="3176"/>
    <n v="2"/>
    <s v="Producto terminado"/>
    <d v="2020-06-14T00:00:00"/>
    <d v="2020-06-14T00:00:00"/>
    <s v="OK"/>
    <d v="2020-06-16T00:00:00"/>
    <d v="2020-06-14T00:00:00"/>
    <d v="2020-06-16T00:00:00"/>
    <n v="2"/>
    <n v="2"/>
    <d v="2020-06-18T00:00:00"/>
    <s v="MONARCA"/>
    <s v="MONTERREY"/>
    <x v="4"/>
    <m/>
    <s v="-"/>
  </r>
  <r>
    <x v="4"/>
    <s v="MSD"/>
    <n v="19874630"/>
    <s v="OV00001325"/>
    <n v="2510"/>
    <n v="8"/>
    <s v="Producto terminado"/>
    <d v="2020-06-16T00:00:00"/>
    <d v="2020-06-16T00:00:00"/>
    <s v="OK"/>
    <d v="2020-06-18T00:00:00"/>
    <d v="2020-06-16T00:00:00"/>
    <d v="2020-06-18T00:00:00"/>
    <n v="2"/>
    <n v="2"/>
    <d v="2020-06-20T00:00:00"/>
    <s v="MONARCA"/>
    <s v="MONTERREY"/>
    <x v="4"/>
    <n v="9"/>
    <s v="Daño de Empaque"/>
  </r>
  <r>
    <x v="4"/>
    <s v="MSD"/>
    <n v="19874631"/>
    <s v="OV00001326"/>
    <n v="1276"/>
    <n v="8"/>
    <s v="Producto terminado"/>
    <d v="2020-06-18T00:00:00"/>
    <d v="2020-06-18T00:00:00"/>
    <s v="OK"/>
    <d v="2020-06-20T00:00:00"/>
    <d v="2020-06-18T00:00:00"/>
    <d v="2020-06-20T00:00:00"/>
    <n v="2"/>
    <n v="2"/>
    <d v="2020-06-22T00:00:00"/>
    <s v="MONARCA"/>
    <s v="MONTERREY"/>
    <x v="4"/>
    <n v="17"/>
    <s v="Daño de Empaque"/>
  </r>
  <r>
    <x v="4"/>
    <s v="MSD"/>
    <n v="19874632"/>
    <s v="OV00001327"/>
    <n v="4210"/>
    <n v="8"/>
    <s v="Producto terminado"/>
    <d v="2020-06-20T00:00:00"/>
    <d v="2020-06-20T00:00:00"/>
    <s v="OK"/>
    <d v="2020-06-22T00:00:00"/>
    <d v="2020-06-20T00:00:00"/>
    <d v="2020-06-22T00:00:00"/>
    <n v="2"/>
    <n v="2"/>
    <d v="2020-06-24T00:00:00"/>
    <s v="MONARCA"/>
    <s v="MONTERREY"/>
    <x v="4"/>
    <n v="33"/>
    <s v="Daño de Empaque"/>
  </r>
  <r>
    <x v="4"/>
    <s v="MSD"/>
    <n v="19874633"/>
    <s v="OV00001328"/>
    <n v="3687"/>
    <n v="9"/>
    <s v="Producto terminado"/>
    <d v="2020-06-22T00:00:00"/>
    <d v="2020-06-22T00:00:00"/>
    <s v="OK"/>
    <d v="2020-06-24T00:00:00"/>
    <d v="2020-06-22T00:00:00"/>
    <d v="2020-06-24T00:00:00"/>
    <n v="2"/>
    <n v="2"/>
    <d v="2020-06-26T00:00:00"/>
    <s v="MONARCA"/>
    <s v="MONTERREY"/>
    <x v="4"/>
    <m/>
    <s v="-"/>
  </r>
  <r>
    <x v="4"/>
    <s v="MSD"/>
    <n v="19874634"/>
    <s v="OV00001329"/>
    <n v="1743"/>
    <n v="2"/>
    <s v="Producto terminado"/>
    <d v="2020-06-24T00:00:00"/>
    <d v="2020-06-24T00:00:00"/>
    <s v="OK"/>
    <d v="2020-06-26T00:00:00"/>
    <d v="2020-06-24T00:00:00"/>
    <d v="2020-06-26T00:00:00"/>
    <n v="2"/>
    <n v="2"/>
    <d v="2020-06-28T00:00:00"/>
    <s v="MONARCA"/>
    <s v="MONTERREY"/>
    <x v="4"/>
    <m/>
    <s v="-"/>
  </r>
  <r>
    <x v="4"/>
    <s v="MSD"/>
    <n v="19874635"/>
    <s v="OV00001330"/>
    <n v="3154"/>
    <n v="1"/>
    <s v="Producto terminado"/>
    <d v="2020-06-26T00:00:00"/>
    <d v="2020-06-26T00:00:00"/>
    <s v="OK"/>
    <d v="2020-06-28T00:00:00"/>
    <d v="2020-06-26T00:00:00"/>
    <d v="2020-06-28T00:00:00"/>
    <n v="2"/>
    <n v="2"/>
    <d v="2020-06-30T00:00:00"/>
    <s v="MONARCA"/>
    <s v="MONTERREY"/>
    <x v="2"/>
    <m/>
    <s v="-"/>
  </r>
  <r>
    <x v="4"/>
    <s v="MSD"/>
    <n v="19874636"/>
    <s v="OV00001331"/>
    <n v="3230"/>
    <n v="1"/>
    <s v="Producto terminado"/>
    <d v="2020-06-28T00:00:00"/>
    <d v="2020-06-28T00:00:00"/>
    <s v="OK"/>
    <d v="2020-06-30T00:00:00"/>
    <d v="2020-06-28T00:00:00"/>
    <d v="2020-06-30T00:00:00"/>
    <n v="2"/>
    <n v="2"/>
    <d v="2020-07-02T00:00:00"/>
    <s v="MONARCA"/>
    <s v="MONTERREY"/>
    <x v="2"/>
    <m/>
    <s v="-"/>
  </r>
  <r>
    <x v="4"/>
    <s v="MSD"/>
    <n v="19874637"/>
    <s v="OV00001332"/>
    <n v="4182"/>
    <n v="4"/>
    <s v="Producto terminado"/>
    <d v="2020-06-30T00:00:00"/>
    <d v="2020-06-30T00:00:00"/>
    <s v="OK"/>
    <d v="2020-07-02T00:00:00"/>
    <d v="2020-06-30T00:00:00"/>
    <d v="2020-07-02T00:00:00"/>
    <n v="2"/>
    <n v="2"/>
    <d v="2020-07-04T00:00:00"/>
    <s v="MONARCA"/>
    <s v="MONTERREY"/>
    <x v="2"/>
    <m/>
    <s v="-"/>
  </r>
  <r>
    <x v="5"/>
    <s v="MSD"/>
    <n v="19874638"/>
    <s v="OV00001333"/>
    <n v="1236"/>
    <n v="5"/>
    <s v="Producto terminado"/>
    <d v="2020-07-02T00:00:00"/>
    <d v="2020-07-02T00:00:00"/>
    <s v="OK"/>
    <d v="2020-07-04T00:00:00"/>
    <d v="2020-07-02T00:00:00"/>
    <d v="2020-07-04T00:00:00"/>
    <n v="2"/>
    <n v="2"/>
    <d v="2020-07-06T00:00:00"/>
    <s v="MONARCA"/>
    <s v="MONTERREY"/>
    <x v="2"/>
    <m/>
    <s v="-"/>
  </r>
  <r>
    <x v="5"/>
    <s v="MSD"/>
    <n v="19874639"/>
    <s v="OV00001334"/>
    <n v="2890"/>
    <n v="6"/>
    <s v="Producto terminado"/>
    <d v="2020-07-04T00:00:00"/>
    <d v="2020-07-04T00:00:00"/>
    <s v="OK"/>
    <d v="2020-07-06T00:00:00"/>
    <d v="2020-07-04T00:00:00"/>
    <d v="2020-07-06T00:00:00"/>
    <n v="2"/>
    <n v="2"/>
    <d v="2020-07-08T00:00:00"/>
    <s v="MONARCA"/>
    <s v="MONTERREY"/>
    <x v="2"/>
    <m/>
    <s v="-"/>
  </r>
  <r>
    <x v="5"/>
    <s v="MSD"/>
    <n v="19874640"/>
    <s v="OV00001335"/>
    <n v="3156"/>
    <n v="3"/>
    <s v="Producto terminado"/>
    <d v="2020-07-06T00:00:00"/>
    <d v="2020-07-06T00:00:00"/>
    <s v="OK"/>
    <d v="2020-07-08T00:00:00"/>
    <d v="2020-07-06T00:00:00"/>
    <d v="2020-07-08T00:00:00"/>
    <n v="2"/>
    <n v="2"/>
    <d v="2020-07-10T00:00:00"/>
    <s v="MONARCA"/>
    <s v="MONTERREY"/>
    <x v="2"/>
    <m/>
    <s v="-"/>
  </r>
  <r>
    <x v="5"/>
    <s v="MSD"/>
    <n v="19874641"/>
    <s v="OV00001336"/>
    <n v="2182"/>
    <n v="10"/>
    <s v="Producto terminado"/>
    <d v="2020-07-08T00:00:00"/>
    <d v="2020-07-08T00:00:00"/>
    <s v="OK"/>
    <d v="2020-07-10T00:00:00"/>
    <d v="2020-07-08T00:00:00"/>
    <d v="2020-07-10T00:00:00"/>
    <n v="2"/>
    <n v="2"/>
    <d v="2020-07-12T00:00:00"/>
    <s v="MONARCA"/>
    <s v="MONTERREY"/>
    <x v="4"/>
    <m/>
    <s v="-"/>
  </r>
  <r>
    <x v="5"/>
    <s v="MSD"/>
    <n v="19874642"/>
    <s v="OV00001337"/>
    <n v="4188"/>
    <n v="1"/>
    <s v="Producto terminado"/>
    <d v="2020-07-10T00:00:00"/>
    <d v="2020-07-10T00:00:00"/>
    <s v="OK"/>
    <d v="2020-07-12T00:00:00"/>
    <d v="2020-07-10T00:00:00"/>
    <d v="2020-07-12T00:00:00"/>
    <n v="2"/>
    <n v="2"/>
    <d v="2020-07-14T00:00:00"/>
    <s v="MONARCA"/>
    <s v="MONTERREY"/>
    <x v="4"/>
    <m/>
    <s v="-"/>
  </r>
  <r>
    <x v="5"/>
    <s v="MSD"/>
    <n v="19874643"/>
    <s v="OV00001338"/>
    <n v="3895"/>
    <n v="6"/>
    <s v="Producto terminado"/>
    <d v="2020-07-12T00:00:00"/>
    <d v="2020-07-12T00:00:00"/>
    <s v="OK"/>
    <d v="2020-07-14T00:00:00"/>
    <d v="2020-07-12T00:00:00"/>
    <d v="2020-07-14T00:00:00"/>
    <n v="2"/>
    <n v="2"/>
    <d v="2020-07-16T00:00:00"/>
    <s v="MONARCA"/>
    <s v="MONTERREY"/>
    <x v="4"/>
    <m/>
    <s v="-"/>
  </r>
  <r>
    <x v="5"/>
    <s v="MSD"/>
    <n v="19874644"/>
    <s v="OV00001339"/>
    <n v="1682"/>
    <n v="6"/>
    <s v="Producto terminado"/>
    <d v="2020-07-14T00:00:00"/>
    <d v="2020-07-14T00:00:00"/>
    <s v="OK"/>
    <d v="2020-07-16T00:00:00"/>
    <d v="2020-07-14T00:00:00"/>
    <d v="2020-07-16T00:00:00"/>
    <n v="2"/>
    <n v="2"/>
    <d v="2020-07-18T00:00:00"/>
    <s v="MONARCA"/>
    <s v="MONTERREY"/>
    <x v="4"/>
    <m/>
    <s v="-"/>
  </r>
  <r>
    <x v="5"/>
    <s v="MSD"/>
    <n v="19874645"/>
    <s v="OV00001340"/>
    <n v="4474"/>
    <n v="4"/>
    <s v="Producto terminado"/>
    <d v="2020-07-16T00:00:00"/>
    <d v="2020-07-16T00:00:00"/>
    <s v="OK"/>
    <d v="2020-07-18T00:00:00"/>
    <d v="2020-07-16T00:00:00"/>
    <d v="2020-07-18T00:00:00"/>
    <n v="2"/>
    <n v="2"/>
    <d v="2020-07-20T00:00:00"/>
    <s v="MONARCA"/>
    <s v="MONTERREY"/>
    <x v="4"/>
    <m/>
    <s v="-"/>
  </r>
  <r>
    <x v="5"/>
    <s v="MSD"/>
    <n v="19874646"/>
    <s v="OV00001341"/>
    <n v="1038"/>
    <n v="2"/>
    <s v="Producto terminado"/>
    <d v="2020-07-18T00:00:00"/>
    <d v="2020-07-18T00:00:00"/>
    <s v="OK"/>
    <d v="2020-07-20T00:00:00"/>
    <d v="2020-07-18T00:00:00"/>
    <d v="2020-07-20T00:00:00"/>
    <n v="2"/>
    <n v="2"/>
    <d v="2020-07-22T00:00:00"/>
    <s v="MONARCA"/>
    <s v="MONTERREY"/>
    <x v="4"/>
    <m/>
    <s v="-"/>
  </r>
  <r>
    <x v="5"/>
    <s v="MSD"/>
    <n v="19874647"/>
    <s v="OV00001342"/>
    <n v="2279"/>
    <n v="5"/>
    <s v="Producto terminado"/>
    <d v="2020-07-20T00:00:00"/>
    <d v="2020-07-20T00:00:00"/>
    <s v="OK"/>
    <d v="2020-07-22T00:00:00"/>
    <d v="2020-07-20T00:00:00"/>
    <d v="2020-07-22T00:00:00"/>
    <n v="2"/>
    <n v="2"/>
    <d v="2020-07-24T00:00:00"/>
    <s v="MONARCA"/>
    <s v="MONTERREY"/>
    <x v="4"/>
    <m/>
    <s v="-"/>
  </r>
  <r>
    <x v="5"/>
    <s v="MSD"/>
    <n v="19874648"/>
    <s v="OV00001343"/>
    <n v="4578"/>
    <n v="10"/>
    <s v="Producto terminado"/>
    <d v="2020-07-22T00:00:00"/>
    <d v="2020-07-22T00:00:00"/>
    <s v="OK"/>
    <d v="2020-07-24T00:00:00"/>
    <d v="2020-07-22T00:00:00"/>
    <d v="2020-07-24T00:00:00"/>
    <n v="2"/>
    <n v="2"/>
    <d v="2020-07-26T00:00:00"/>
    <s v="MONARCA"/>
    <s v="MONTERREY"/>
    <x v="4"/>
    <m/>
    <s v="-"/>
  </r>
  <r>
    <x v="5"/>
    <s v="MSD"/>
    <n v="19874649"/>
    <s v="OV00001344"/>
    <n v="1161"/>
    <n v="8"/>
    <s v="Producto terminado"/>
    <d v="2020-07-24T00:00:00"/>
    <d v="2020-07-24T00:00:00"/>
    <s v="OK"/>
    <d v="2020-07-26T00:00:00"/>
    <d v="2020-07-24T00:00:00"/>
    <d v="2020-07-26T00:00:00"/>
    <n v="2"/>
    <n v="2"/>
    <d v="2020-07-28T00:00:00"/>
    <s v="MONARCA"/>
    <s v="MONTERREY"/>
    <x v="4"/>
    <m/>
    <s v="-"/>
  </r>
  <r>
    <x v="5"/>
    <s v="MSD"/>
    <n v="19874650"/>
    <s v="OV00001345"/>
    <n v="4497"/>
    <n v="1"/>
    <s v="Producto terminado"/>
    <d v="2020-07-26T00:00:00"/>
    <d v="2020-07-26T00:00:00"/>
    <s v="OK"/>
    <d v="2020-07-28T00:00:00"/>
    <d v="2020-07-26T00:00:00"/>
    <d v="2020-07-28T00:00:00"/>
    <n v="2"/>
    <n v="2"/>
    <d v="2020-07-30T00:00:00"/>
    <s v="MONARCA"/>
    <s v="MONTERREY"/>
    <x v="2"/>
    <m/>
    <s v="-"/>
  </r>
  <r>
    <x v="5"/>
    <s v="MSD"/>
    <n v="19874651"/>
    <s v="OV00001346"/>
    <n v="1362"/>
    <n v="6"/>
    <s v="Producto terminado"/>
    <d v="2020-07-28T00:00:00"/>
    <d v="2020-07-28T00:00:00"/>
    <s v="OK"/>
    <d v="2020-07-30T00:00:00"/>
    <d v="2020-07-28T00:00:00"/>
    <d v="2020-07-30T00:00:00"/>
    <n v="2"/>
    <n v="2"/>
    <d v="2020-08-01T00:00:00"/>
    <s v="MONARCA"/>
    <s v="MONTERREY"/>
    <x v="2"/>
    <m/>
    <s v="-"/>
  </r>
  <r>
    <x v="5"/>
    <s v="MSD"/>
    <n v="19874652"/>
    <s v="OV00001347"/>
    <n v="1406"/>
    <n v="2"/>
    <s v="Producto terminado"/>
    <d v="2020-07-30T00:00:00"/>
    <d v="2020-07-30T00:00:00"/>
    <s v="OK"/>
    <d v="2020-08-01T00:00:00"/>
    <d v="2020-07-30T00:00:00"/>
    <d v="2020-08-01T00:00:00"/>
    <n v="2"/>
    <n v="2"/>
    <d v="2020-08-03T00:00:00"/>
    <s v="MONARCA"/>
    <s v="MONTERREY"/>
    <x v="2"/>
    <m/>
    <s v="-"/>
  </r>
  <r>
    <x v="6"/>
    <s v="MSD"/>
    <n v="19874653"/>
    <s v="OV00001348"/>
    <n v="4561"/>
    <n v="3"/>
    <s v="Producto terminado"/>
    <d v="2020-08-01T00:00:00"/>
    <d v="2020-08-01T00:00:00"/>
    <s v="OK"/>
    <d v="2020-08-03T00:00:00"/>
    <d v="2020-08-01T00:00:00"/>
    <d v="2020-08-03T00:00:00"/>
    <n v="2"/>
    <n v="2"/>
    <d v="2020-08-05T00:00:00"/>
    <s v="MONARCA"/>
    <s v="MONTERREY"/>
    <x v="2"/>
    <m/>
    <s v="-"/>
  </r>
  <r>
    <x v="6"/>
    <s v="MSD"/>
    <n v="19874654"/>
    <s v="OV00001349"/>
    <n v="3176"/>
    <n v="5"/>
    <s v="Producto terminado"/>
    <d v="2020-08-03T00:00:00"/>
    <d v="2020-08-03T00:00:00"/>
    <s v="OK"/>
    <d v="2020-08-05T00:00:00"/>
    <d v="2020-08-03T00:00:00"/>
    <d v="2020-08-05T00:00:00"/>
    <n v="2"/>
    <n v="2"/>
    <d v="2020-08-07T00:00:00"/>
    <s v="MONARCA"/>
    <s v="MONTERREY"/>
    <x v="2"/>
    <n v="83"/>
    <s v="Daño de Empaque"/>
  </r>
  <r>
    <x v="6"/>
    <s v="MSD"/>
    <n v="19874655"/>
    <s v="OV00001350"/>
    <n v="4998"/>
    <n v="6"/>
    <s v="Producto terminado"/>
    <d v="2020-08-05T00:00:00"/>
    <d v="2020-08-05T00:00:00"/>
    <s v="OK"/>
    <d v="2020-08-07T00:00:00"/>
    <d v="2020-08-05T00:00:00"/>
    <d v="2020-08-07T00:00:00"/>
    <n v="2"/>
    <n v="2"/>
    <d v="2020-08-09T00:00:00"/>
    <s v="MONARCA"/>
    <s v="MONTERREY"/>
    <x v="2"/>
    <n v="8"/>
    <s v="Daño de Empaque"/>
  </r>
  <r>
    <x v="6"/>
    <s v="MSD"/>
    <n v="19874656"/>
    <s v="OV00001351"/>
    <n v="1613"/>
    <n v="10"/>
    <s v="Producto terminado"/>
    <d v="2020-08-07T00:00:00"/>
    <d v="2020-08-07T00:00:00"/>
    <s v="OK"/>
    <d v="2020-08-09T00:00:00"/>
    <d v="2020-08-07T00:00:00"/>
    <d v="2020-08-09T00:00:00"/>
    <n v="2"/>
    <n v="2"/>
    <d v="2020-08-11T00:00:00"/>
    <s v="MONARCA"/>
    <s v="MONTERREY"/>
    <x v="2"/>
    <m/>
    <s v="-"/>
  </r>
  <r>
    <x v="6"/>
    <s v="MSD"/>
    <n v="19874657"/>
    <s v="OV00001352"/>
    <n v="2998"/>
    <n v="1"/>
    <s v="Producto terminado"/>
    <d v="2020-08-09T00:00:00"/>
    <d v="2020-08-09T00:00:00"/>
    <s v="OK"/>
    <d v="2020-08-11T00:00:00"/>
    <d v="2020-08-09T00:00:00"/>
    <d v="2020-08-11T00:00:00"/>
    <n v="2"/>
    <n v="2"/>
    <d v="2020-08-13T00:00:00"/>
    <s v="MONARCA"/>
    <s v="MONTERREY"/>
    <x v="2"/>
    <m/>
    <s v="-"/>
  </r>
  <r>
    <x v="6"/>
    <s v="MSD"/>
    <n v="19874658"/>
    <s v="OV00001353"/>
    <n v="2030"/>
    <n v="4"/>
    <s v="Producto terminado"/>
    <d v="2020-08-11T00:00:00"/>
    <d v="2020-08-11T00:00:00"/>
    <s v="OK"/>
    <d v="2020-08-13T00:00:00"/>
    <d v="2020-08-11T00:00:00"/>
    <d v="2020-08-13T00:00:00"/>
    <n v="2"/>
    <n v="2"/>
    <d v="2020-08-15T00:00:00"/>
    <s v="MONARCA"/>
    <s v="MONTERREY"/>
    <x v="2"/>
    <m/>
    <s v="-"/>
  </r>
  <r>
    <x v="6"/>
    <s v="MSD"/>
    <n v="19874659"/>
    <s v="OV00001354"/>
    <n v="1879"/>
    <n v="2"/>
    <s v="Producto terminado"/>
    <d v="2020-08-13T00:00:00"/>
    <d v="2020-08-13T00:00:00"/>
    <s v="OK"/>
    <d v="2020-08-15T00:00:00"/>
    <d v="2020-08-13T00:00:00"/>
    <d v="2020-08-15T00:00:00"/>
    <n v="2"/>
    <n v="2"/>
    <d v="2020-08-17T00:00:00"/>
    <s v="MONARCA"/>
    <s v="MONTERREY"/>
    <x v="2"/>
    <m/>
    <s v="-"/>
  </r>
  <r>
    <x v="6"/>
    <s v="MSD"/>
    <n v="19874660"/>
    <s v="OV00001355"/>
    <n v="2727"/>
    <n v="5"/>
    <s v="Producto terminado"/>
    <d v="2020-08-15T00:00:00"/>
    <d v="2020-08-15T00:00:00"/>
    <s v="OK"/>
    <d v="2020-08-17T00:00:00"/>
    <d v="2020-08-15T00:00:00"/>
    <d v="2020-08-17T00:00:00"/>
    <n v="2"/>
    <n v="2"/>
    <d v="2020-08-19T00:00:00"/>
    <s v="MONARCA"/>
    <s v="MONTERREY"/>
    <x v="2"/>
    <m/>
    <s v="-"/>
  </r>
  <r>
    <x v="6"/>
    <s v="MSD"/>
    <n v="19874661"/>
    <s v="OV00001356"/>
    <n v="1520"/>
    <n v="8"/>
    <s v="Producto terminado"/>
    <d v="2020-08-17T00:00:00"/>
    <d v="2020-08-17T00:00:00"/>
    <s v="OK"/>
    <d v="2020-08-19T00:00:00"/>
    <d v="2020-08-17T00:00:00"/>
    <d v="2020-08-19T00:00:00"/>
    <n v="2"/>
    <n v="2"/>
    <d v="2020-08-21T00:00:00"/>
    <s v="MONARCA"/>
    <s v="MONTERREY"/>
    <x v="2"/>
    <m/>
    <s v="-"/>
  </r>
  <r>
    <x v="6"/>
    <s v="MSD"/>
    <n v="19874662"/>
    <s v="OV00001357"/>
    <n v="4551"/>
    <n v="9"/>
    <s v="Producto terminado"/>
    <d v="2020-08-19T00:00:00"/>
    <d v="2020-08-19T00:00:00"/>
    <s v="OK"/>
    <d v="2020-08-21T00:00:00"/>
    <d v="2020-08-19T00:00:00"/>
    <d v="2020-08-21T00:00:00"/>
    <n v="2"/>
    <n v="2"/>
    <d v="2020-08-23T00:00:00"/>
    <s v="MONARCA"/>
    <s v="MONTERREY"/>
    <x v="2"/>
    <m/>
    <s v="-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3000000}" name="Tabla dinámica4" cacheId="0" applyNumberFormats="0" applyBorderFormats="0" applyFontFormats="0" applyPatternFormats="0" applyAlignmentFormats="0" applyWidthHeightFormats="1" dataCaption="Valores" updatedVersion="4" minRefreshableVersion="3" useAutoFormatting="1" colGrandTotals="0" itemPrintTitles="1" createdVersion="4" indent="0" compact="0" compactData="0" multipleFieldFilters="0" chartFormat="3">
  <location ref="L3:N15" firstHeaderRow="1" firstDataRow="1" firstDataCol="2"/>
  <pivotFields count="25">
    <pivotField axis="axisRow" compact="0" outline="0" showAll="0" defaultSubtotal="0">
      <items count="7">
        <item x="0"/>
        <item x="1"/>
        <item x="2"/>
        <item x="3"/>
        <item x="4"/>
        <item x="5"/>
        <item x="6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4" outline="0" showAll="0" defaultSubtotal="0"/>
    <pivotField compact="0" numFmtId="14" outline="0" showAll="0" defaultSubtotal="0"/>
    <pivotField compact="0" outline="0" showAll="0" defaultSubtotal="0"/>
    <pivotField compact="0" numFmtId="14" outline="0" showAll="0" defaultSubtotal="0"/>
    <pivotField compact="0" numFmtId="14" outline="0" showAll="0" defaultSubtotal="0"/>
    <pivotField compact="0" numFmtId="14" outline="0" showAll="0" defaultSubtotal="0"/>
    <pivotField compact="0" outline="0" showAll="0" defaultSubtotal="0"/>
    <pivotField compact="0" outline="0" showAll="0" defaultSubtotal="0"/>
    <pivotField compact="0" numFmtId="14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0" outline="0" showAll="0" defaultSubtotal="0"/>
    <pivotField compact="0" numFmtId="10" outline="0" showAll="0" defaultSubtotal="0"/>
    <pivotField axis="axisRow" dataField="1" compact="0" outline="0" showAll="0" defaultSubtotal="0">
      <items count="2">
        <item x="0"/>
        <item x="1"/>
      </items>
    </pivotField>
  </pivotFields>
  <rowFields count="2">
    <field x="0"/>
    <field x="24"/>
  </rowFields>
  <rowItems count="12">
    <i>
      <x/>
      <x/>
    </i>
    <i r="1">
      <x v="1"/>
    </i>
    <i>
      <x v="1"/>
      <x/>
    </i>
    <i r="1">
      <x v="1"/>
    </i>
    <i>
      <x v="2"/>
      <x v="1"/>
    </i>
    <i>
      <x v="3"/>
      <x v="1"/>
    </i>
    <i>
      <x v="4"/>
      <x/>
    </i>
    <i r="1">
      <x v="1"/>
    </i>
    <i>
      <x v="5"/>
      <x v="1"/>
    </i>
    <i>
      <x v="6"/>
      <x/>
    </i>
    <i r="1">
      <x v="1"/>
    </i>
    <i t="grand">
      <x/>
    </i>
  </rowItems>
  <colItems count="1">
    <i/>
  </colItems>
  <dataFields count="1">
    <dataField name="Cuenta de Entrega perfecta" fld="24" subtotal="count" baseField="0" baseItem="0"/>
  </dataFields>
  <chartFormats count="12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0" count="1" selected="0">
            <x v="0"/>
          </reference>
          <reference field="24" count="1" selected="0">
            <x v="1"/>
          </reference>
        </references>
      </pivotArea>
    </chartFormat>
    <chartFormat chart="2" format="4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24" count="1" selected="0">
            <x v="1"/>
          </reference>
        </references>
      </pivotArea>
    </chartFormat>
    <chartFormat chart="2" format="5">
      <pivotArea type="data" outline="0" fieldPosition="0">
        <references count="3">
          <reference field="4294967294" count="1" selected="0">
            <x v="0"/>
          </reference>
          <reference field="0" count="1" selected="0">
            <x v="2"/>
          </reference>
          <reference field="24" count="1" selected="0">
            <x v="1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0" count="1" selected="0">
            <x v="3"/>
          </reference>
          <reference field="24" count="1" selected="0">
            <x v="1"/>
          </reference>
        </references>
      </pivotArea>
    </chartFormat>
    <chartFormat chart="2" format="7">
      <pivotArea type="data" outline="0" fieldPosition="0">
        <references count="3">
          <reference field="4294967294" count="1" selected="0">
            <x v="0"/>
          </reference>
          <reference field="0" count="1" selected="0">
            <x v="4"/>
          </reference>
          <reference field="24" count="1" selected="0">
            <x v="1"/>
          </reference>
        </references>
      </pivotArea>
    </chartFormat>
    <chartFormat chart="2" format="8">
      <pivotArea type="data" outline="0" fieldPosition="0">
        <references count="3">
          <reference field="4294967294" count="1" selected="0">
            <x v="0"/>
          </reference>
          <reference field="0" count="1" selected="0">
            <x v="5"/>
          </reference>
          <reference field="24" count="1" selected="0">
            <x v="1"/>
          </reference>
        </references>
      </pivotArea>
    </chartFormat>
    <chartFormat chart="2" format="9">
      <pivotArea type="data" outline="0" fieldPosition="0">
        <references count="3">
          <reference field="4294967294" count="1" selected="0">
            <x v="0"/>
          </reference>
          <reference field="0" count="1" selected="0">
            <x v="6"/>
          </reference>
          <reference field="24" count="1" selected="0">
            <x v="1"/>
          </reference>
        </references>
      </pivotArea>
    </chartFormat>
    <chartFormat chart="2" format="10">
      <pivotArea type="data" outline="0" fieldPosition="0">
        <references count="3">
          <reference field="4294967294" count="1" selected="0">
            <x v="0"/>
          </reference>
          <reference field="0" count="1" selected="0">
            <x v="0"/>
          </reference>
          <reference field="24" count="1" selected="0">
            <x v="0"/>
          </reference>
        </references>
      </pivotArea>
    </chartFormat>
    <chartFormat chart="2" format="11">
      <pivotArea type="data" outline="0" fieldPosition="0">
        <references count="3">
          <reference field="4294967294" count="1" selected="0">
            <x v="0"/>
          </reference>
          <reference field="0" count="1" selected="0">
            <x v="1"/>
          </reference>
          <reference field="24" count="1" selected="0">
            <x v="0"/>
          </reference>
        </references>
      </pivotArea>
    </chartFormat>
    <chartFormat chart="2" format="12">
      <pivotArea type="data" outline="0" fieldPosition="0">
        <references count="3">
          <reference field="4294967294" count="1" selected="0">
            <x v="0"/>
          </reference>
          <reference field="0" count="1" selected="0">
            <x v="4"/>
          </reference>
          <reference field="24" count="1" selected="0">
            <x v="0"/>
          </reference>
        </references>
      </pivotArea>
    </chartFormat>
    <chartFormat chart="2" format="13">
      <pivotArea type="data" outline="0" fieldPosition="0">
        <references count="3">
          <reference field="4294967294" count="1" selected="0">
            <x v="0"/>
          </reference>
          <reference field="0" count="1" selected="0">
            <x v="6"/>
          </reference>
          <reference field="2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2000000}" name="Tabla dinámica3" cacheId="1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4">
  <location ref="I3:J5" firstHeaderRow="1" firstDataRow="1" firstDataCol="1"/>
  <pivotFields count="23">
    <pivotField axis="axisRow" showAll="0">
      <items count="8">
        <item h="1" x="0"/>
        <item x="1"/>
        <item h="1" x="2"/>
        <item h="1" x="3"/>
        <item h="1" x="4"/>
        <item h="1" x="5"/>
        <item h="1" x="6"/>
        <item t="default"/>
      </items>
    </pivotField>
    <pivotField showAll="0"/>
    <pivotField showAll="0"/>
    <pivotField showAll="0"/>
    <pivotField showAll="0"/>
    <pivotField showAll="0"/>
    <pivotField showAll="0"/>
    <pivotField numFmtId="14" showAll="0"/>
    <pivotField numFmtId="14" showAll="0"/>
    <pivotField showAll="0"/>
    <pivotField numFmtId="14" showAll="0"/>
    <pivotField numFmtId="14" showAll="0"/>
    <pivotField numFmtId="14" showAll="0"/>
    <pivotField showAll="0"/>
    <pivotField showAll="0"/>
    <pivotField numFmtId="14" showAll="0"/>
    <pivotField showAll="0"/>
    <pivotField showAll="0"/>
    <pivotField showAll="0"/>
    <pivotField dataField="1" showAll="0"/>
    <pivotField showAl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2">
    <i>
      <x v="1"/>
    </i>
    <i t="grand">
      <x/>
    </i>
  </rowItems>
  <colItems count="1">
    <i/>
  </colItems>
  <dataFields count="1">
    <dataField name="Suma de Rechazadas/Dev" fld="19" baseField="0" baseItem="0"/>
  </dataFields>
  <chartFormats count="1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Tabla dinámica2" cacheId="1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3">
  <location ref="F3:G5" firstHeaderRow="1" firstDataRow="1" firstDataCol="1"/>
  <pivotFields count="23">
    <pivotField axis="axisRow" showAll="0">
      <items count="8">
        <item h="1" x="0"/>
        <item x="1"/>
        <item h="1" x="2"/>
        <item h="1" x="3"/>
        <item h="1" x="4"/>
        <item h="1" x="5"/>
        <item h="1" x="6"/>
        <item t="default"/>
      </items>
    </pivotField>
    <pivotField showAll="0"/>
    <pivotField dataField="1" showAll="0"/>
    <pivotField showAll="0"/>
    <pivotField showAll="0"/>
    <pivotField showAll="0"/>
    <pivotField showAll="0"/>
    <pivotField numFmtId="14" showAll="0"/>
    <pivotField numFmtId="14" showAll="0"/>
    <pivotField showAll="0"/>
    <pivotField numFmtId="14" showAll="0"/>
    <pivotField numFmtId="14" showAll="0"/>
    <pivotField numFmtId="14"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2">
    <i>
      <x v="1"/>
    </i>
    <i t="grand">
      <x/>
    </i>
  </rowItems>
  <colItems count="1">
    <i/>
  </colItems>
  <dataFields count="1">
    <dataField name="Cuenta de Remision" fld="2" subtotal="count" baseField="0" baseItem="0"/>
  </dataFields>
  <chartFormats count="1">
    <chartFormat chart="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a dinámica1" cacheId="1" applyNumberFormats="0" applyBorderFormats="0" applyFontFormats="0" applyPatternFormats="0" applyAlignmentFormats="0" applyWidthHeightFormats="1" dataCaption="Valores" updatedVersion="4" minRefreshableVersion="3" useAutoFormatting="1" colGrandTotals="0" itemPrintTitles="1" createdVersion="4" indent="0" compact="0" compactData="0" multipleFieldFilters="0" chartFormat="3">
  <location ref="B3:D7" firstHeaderRow="1" firstDataRow="1" firstDataCol="2"/>
  <pivotFields count="23">
    <pivotField axis="axisRow" compact="0" outline="0" showAll="0" defaultSubtotal="0">
      <items count="7">
        <item h="1" x="0"/>
        <item x="1"/>
        <item h="1" x="2"/>
        <item h="1" x="3"/>
        <item h="1" x="4"/>
        <item h="1" x="5"/>
        <item h="1" x="6"/>
      </items>
    </pivotField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  <pivotField compact="0" outline="0" showAll="0" defaultSubtotal="0"/>
    <pivotField compact="0" numFmtId="14" outline="0" showAll="0" defaultSubtotal="0"/>
    <pivotField compact="0" numFmtId="14" outline="0" showAll="0" defaultSubtotal="0"/>
    <pivotField compact="0" outline="0" showAll="0" defaultSubtotal="0"/>
    <pivotField compact="0" numFmtId="14" outline="0" showAll="0" defaultSubtotal="0"/>
    <pivotField compact="0" numFmtId="14" outline="0" showAll="0" defaultSubtotal="0"/>
    <pivotField compact="0" numFmtId="14" outline="0" showAll="0" defaultSubtotal="0"/>
    <pivotField compact="0" outline="0" showAll="0" defaultSubtotal="0"/>
    <pivotField compact="0" outline="0" showAll="0" defaultSubtotal="0"/>
    <pivotField compact="0" numFmtId="14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5">
        <item x="0"/>
        <item x="1"/>
        <item x="3"/>
        <item x="4"/>
        <item x="2"/>
      </items>
    </pivotField>
    <pivotField compact="0" outline="0" showAll="0" defaultSubtotal="0"/>
    <pivotField compact="0" outline="0" showAll="0" defaultSubtotal="0"/>
    <pivotField compact="0" outline="0" dragToRow="0" dragToCol="0" dragToPage="0" showAll="0" defaultSubtotal="0"/>
    <pivotField compact="0" outline="0" dragToRow="0" dragToCol="0" dragToPage="0" showAll="0" defaultSubtotal="0"/>
  </pivotFields>
  <rowFields count="2">
    <field x="0"/>
    <field x="18"/>
  </rowFields>
  <rowItems count="4">
    <i>
      <x v="1"/>
      <x/>
    </i>
    <i r="1">
      <x v="1"/>
    </i>
    <i r="1">
      <x v="4"/>
    </i>
    <i t="grand">
      <x/>
    </i>
  </rowItems>
  <colItems count="1">
    <i/>
  </colItems>
  <dataFields count="1">
    <dataField name="Suma de Piezas Totales ov" fld="4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5000000}" name="Tabla dinámica8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 rowHeaderCaption="Mes">
  <location ref="I6:J14" firstHeaderRow="1" firstDataRow="1" firstDataCol="1"/>
  <pivotFields count="25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/>
    <pivotField showAll="0"/>
    <pivotField dataField="1" showAll="0"/>
    <pivotField showAll="0"/>
    <pivotField showAll="0"/>
    <pivotField numFmtId="14" showAll="0"/>
    <pivotField numFmtId="14" showAll="0"/>
    <pivotField showAll="0"/>
    <pivotField numFmtId="14" showAll="0"/>
    <pivotField numFmtId="14" showAll="0"/>
    <pivotField numFmtId="14"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numFmtId="10" showAll="0"/>
    <pivotField numFmtId="10"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Piezas por mes" fld="4" baseField="0" baseItem="0"/>
  </dataFields>
  <formats count="13">
    <format dxfId="12">
      <pivotArea type="all" dataOnly="0" outline="0" fieldPosition="0"/>
    </format>
    <format dxfId="11">
      <pivotArea type="all" dataOnly="0" outline="0" fieldPosition="0"/>
    </format>
    <format dxfId="10">
      <pivotArea type="all" dataOnly="0" outline="0" fieldPosition="0"/>
    </format>
    <format dxfId="9">
      <pivotArea field="0" type="button" dataOnly="0" labelOnly="1" outline="0" axis="axisRow" fieldPosition="0"/>
    </format>
    <format dxfId="8">
      <pivotArea dataOnly="0" labelOnly="1" outline="0" axis="axisValues" fieldPosition="0"/>
    </format>
    <format dxfId="7">
      <pivotArea grandRow="1" outline="0" collapsedLevelsAreSubtotals="1" fieldPosition="0"/>
    </format>
    <format dxfId="6">
      <pivotArea dataOnly="0" labelOnly="1" grandRow="1" outline="0" fieldPosition="0"/>
    </format>
    <format dxfId="5">
      <pivotArea grandRow="1" outline="0" collapsedLevelsAreSubtotals="1" fieldPosition="0"/>
    </format>
    <format dxfId="4">
      <pivotArea dataOnly="0" labelOnly="1" grandRow="1" outline="0" fieldPosition="0"/>
    </format>
    <format dxfId="3">
      <pivotArea field="0" type="button" dataOnly="0" labelOnly="1" outline="0" axis="axisRow" fieldPosition="0"/>
    </format>
    <format dxfId="2">
      <pivotArea dataOnly="0" labelOnly="1" outline="0" axis="axisValues" fieldPosition="0"/>
    </format>
    <format dxfId="1">
      <pivotArea type="all" dataOnly="0" outline="0" fieldPosition="0"/>
    </format>
    <format dxfId="0">
      <pivotArea type="all" dataOnly="0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00000000-0013-0000-FFFF-FFFF01000000}" sourceName="Mes">
  <pivotTables>
    <pivotTable tabId="2" name="Tabla dinámica2"/>
    <pivotTable tabId="2" name="Tabla dinámica1"/>
    <pivotTable tabId="2" name="Tabla dinámica3"/>
  </pivotTables>
  <data>
    <tabular pivotCacheId="1">
      <items count="7">
        <i x="0"/>
        <i x="1" s="1"/>
        <i x="2"/>
        <i x="3"/>
        <i x="4"/>
        <i x="5"/>
        <i x="6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 1" xr10:uid="{00000000-0014-0000-FFFF-FFFF01000000}" cache="SegmentaciónDeDatos_Mes" caption="Mes" columnCount="7" rowHeight="241300"/>
</slic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A103"/>
  <sheetViews>
    <sheetView showGridLines="0" zoomScale="70" zoomScaleNormal="70" workbookViewId="0">
      <selection activeCell="A36" sqref="A36"/>
    </sheetView>
  </sheetViews>
  <sheetFormatPr baseColWidth="10" defaultRowHeight="15" x14ac:dyDescent="0.25"/>
  <cols>
    <col min="1" max="1" width="3.42578125" customWidth="1"/>
    <col min="2" max="6" width="11.42578125" style="2"/>
    <col min="7" max="7" width="16.140625" style="2" bestFit="1" customWidth="1"/>
    <col min="8" max="8" width="16.140625" style="2" customWidth="1"/>
    <col min="9" max="9" width="20.42578125" style="2" bestFit="1" customWidth="1"/>
    <col min="10" max="10" width="15.5703125" style="2" bestFit="1" customWidth="1"/>
    <col min="11" max="11" width="15.5703125" style="2" customWidth="1"/>
    <col min="12" max="12" width="28" style="2" bestFit="1" customWidth="1"/>
    <col min="13" max="13" width="16.28515625" style="2" bestFit="1" customWidth="1"/>
    <col min="14" max="14" width="18.7109375" style="2" bestFit="1" customWidth="1"/>
    <col min="15" max="15" width="20.5703125" style="2" bestFit="1" customWidth="1"/>
    <col min="16" max="16" width="10" style="2" bestFit="1" customWidth="1"/>
    <col min="17" max="17" width="19.140625" style="2" customWidth="1"/>
    <col min="18" max="18" width="32.140625" style="2" bestFit="1" customWidth="1"/>
    <col min="19" max="19" width="10.5703125" style="2" bestFit="1" customWidth="1"/>
    <col min="20" max="21" width="11.42578125" style="2"/>
    <col min="22" max="22" width="19.7109375" style="2" bestFit="1" customWidth="1"/>
    <col min="23" max="23" width="18.28515625" style="2" bestFit="1" customWidth="1"/>
    <col min="27" max="27" width="15.5703125" bestFit="1" customWidth="1"/>
  </cols>
  <sheetData>
    <row r="1" spans="1:27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7" x14ac:dyDescent="0.25">
      <c r="B2"/>
      <c r="C2"/>
      <c r="D2"/>
      <c r="E2" s="27" t="s">
        <v>18</v>
      </c>
      <c r="F2" s="27"/>
      <c r="G2" s="27"/>
      <c r="H2" s="27"/>
      <c r="I2" s="27"/>
      <c r="J2" s="27"/>
      <c r="K2" s="27"/>
      <c r="L2" s="27"/>
      <c r="M2" s="27" t="s">
        <v>19</v>
      </c>
      <c r="N2" s="27"/>
      <c r="O2" s="27"/>
      <c r="P2" s="27"/>
      <c r="Q2" s="27"/>
      <c r="R2" s="27"/>
      <c r="S2" s="27"/>
      <c r="T2" s="27"/>
      <c r="U2" s="27"/>
      <c r="V2" s="27"/>
      <c r="W2" s="27"/>
      <c r="X2" s="28" t="s">
        <v>146</v>
      </c>
      <c r="Y2" s="29"/>
      <c r="Z2" s="29"/>
      <c r="AA2" s="30"/>
    </row>
    <row r="3" spans="1:27" ht="31.5" customHeight="1" x14ac:dyDescent="0.25">
      <c r="A3" s="2"/>
      <c r="B3" s="3" t="s">
        <v>17</v>
      </c>
      <c r="C3" s="3" t="s">
        <v>9</v>
      </c>
      <c r="D3" s="3" t="s">
        <v>10</v>
      </c>
      <c r="E3" s="3" t="s">
        <v>12</v>
      </c>
      <c r="F3" s="3" t="s">
        <v>0</v>
      </c>
      <c r="G3" s="3" t="s">
        <v>13</v>
      </c>
      <c r="H3" s="3" t="s">
        <v>14</v>
      </c>
      <c r="I3" s="3" t="s">
        <v>11</v>
      </c>
      <c r="J3" s="3" t="s">
        <v>1</v>
      </c>
      <c r="K3" s="3" t="s">
        <v>2</v>
      </c>
      <c r="L3" s="3" t="s">
        <v>20</v>
      </c>
      <c r="M3" s="3" t="s">
        <v>21</v>
      </c>
      <c r="N3" s="3" t="s">
        <v>4</v>
      </c>
      <c r="O3" s="3" t="s">
        <v>3</v>
      </c>
      <c r="P3" s="3" t="s">
        <v>5</v>
      </c>
      <c r="Q3" s="3" t="s">
        <v>29</v>
      </c>
      <c r="R3" s="3" t="s">
        <v>15</v>
      </c>
      <c r="S3" s="3" t="s">
        <v>6</v>
      </c>
      <c r="T3" s="3" t="s">
        <v>7</v>
      </c>
      <c r="U3" s="3" t="s">
        <v>8</v>
      </c>
      <c r="V3" s="3" t="s">
        <v>129</v>
      </c>
      <c r="W3" s="3" t="s">
        <v>16</v>
      </c>
      <c r="X3" s="11" t="s">
        <v>146</v>
      </c>
      <c r="Y3" s="11" t="s">
        <v>147</v>
      </c>
      <c r="Z3" s="11" t="s">
        <v>148</v>
      </c>
      <c r="AA3" s="3" t="s">
        <v>149</v>
      </c>
    </row>
    <row r="4" spans="1:27" x14ac:dyDescent="0.25">
      <c r="B4" s="7">
        <v>1</v>
      </c>
      <c r="C4" s="7" t="str">
        <f>TEXT(N4,"mmmm")</f>
        <v>febrero</v>
      </c>
      <c r="D4" s="5" t="s">
        <v>22</v>
      </c>
      <c r="E4" s="5">
        <v>19874563</v>
      </c>
      <c r="F4" s="5" t="s">
        <v>23</v>
      </c>
      <c r="G4" s="5">
        <f ca="1">RANDBETWEEN(1000,5000)</f>
        <v>1544</v>
      </c>
      <c r="H4" s="5">
        <f ca="1">RANDBETWEEN(1,10)</f>
        <v>4</v>
      </c>
      <c r="I4" s="5" t="s">
        <v>24</v>
      </c>
      <c r="J4" s="6">
        <v>43864</v>
      </c>
      <c r="K4" s="6">
        <v>43864</v>
      </c>
      <c r="L4" s="5" t="s">
        <v>25</v>
      </c>
      <c r="M4" s="6">
        <v>43866</v>
      </c>
      <c r="N4" s="6">
        <v>43864</v>
      </c>
      <c r="O4" s="6">
        <v>43866</v>
      </c>
      <c r="P4" s="5">
        <v>2</v>
      </c>
      <c r="Q4" s="5">
        <f>O4-N4</f>
        <v>2</v>
      </c>
      <c r="R4" s="6">
        <v>44172</v>
      </c>
      <c r="S4" s="5" t="s">
        <v>26</v>
      </c>
      <c r="T4" s="5" t="s">
        <v>27</v>
      </c>
      <c r="U4" s="5" t="s">
        <v>28</v>
      </c>
      <c r="V4" s="5">
        <f ca="1">RANDBETWEEN(0,100)</f>
        <v>26</v>
      </c>
      <c r="W4" s="5" t="str">
        <f ca="1">IF(V4=0,"-","Daño de Empaque")</f>
        <v>Daño de Empaque</v>
      </c>
      <c r="X4" s="1">
        <f>IF(Q4=N4,100%,P4/Q4)</f>
        <v>1</v>
      </c>
      <c r="Y4" s="10">
        <f t="shared" ref="Y4:Y12" ca="1" si="0">1-(V4/G4)</f>
        <v>0.98316062176165808</v>
      </c>
      <c r="Z4" s="10">
        <f ca="1">Y4/X4</f>
        <v>0.98316062176165808</v>
      </c>
      <c r="AA4" s="4" t="str">
        <f ca="1">IF(Z4=100%,"SI","NO")</f>
        <v>NO</v>
      </c>
    </row>
    <row r="5" spans="1:27" x14ac:dyDescent="0.25">
      <c r="B5" s="7">
        <f>B4+1</f>
        <v>2</v>
      </c>
      <c r="C5" s="7" t="str">
        <f t="shared" ref="C5:C68" si="1">TEXT(N5,"mmmm")</f>
        <v>febrero</v>
      </c>
      <c r="D5" s="5" t="s">
        <v>22</v>
      </c>
      <c r="E5" s="5">
        <f>E4+1</f>
        <v>19874564</v>
      </c>
      <c r="F5" s="5" t="s">
        <v>30</v>
      </c>
      <c r="G5" s="5">
        <f t="shared" ref="G5:G68" ca="1" si="2">RANDBETWEEN(1000,5000)</f>
        <v>3638</v>
      </c>
      <c r="H5" s="5">
        <f t="shared" ref="H5:H68" ca="1" si="3">RANDBETWEEN(1,10)</f>
        <v>8</v>
      </c>
      <c r="I5" s="5" t="s">
        <v>24</v>
      </c>
      <c r="J5" s="6">
        <v>43866</v>
      </c>
      <c r="K5" s="6">
        <v>43866</v>
      </c>
      <c r="L5" s="5" t="s">
        <v>25</v>
      </c>
      <c r="M5" s="6">
        <v>43868</v>
      </c>
      <c r="N5" s="6">
        <v>43866</v>
      </c>
      <c r="O5" s="6">
        <v>43868</v>
      </c>
      <c r="P5" s="5">
        <v>2</v>
      </c>
      <c r="Q5" s="5">
        <f t="shared" ref="Q5" si="4">O5-N5</f>
        <v>2</v>
      </c>
      <c r="R5" s="6">
        <v>43870</v>
      </c>
      <c r="S5" s="5" t="s">
        <v>26</v>
      </c>
      <c r="T5" s="5" t="s">
        <v>27</v>
      </c>
      <c r="U5" s="5" t="s">
        <v>28</v>
      </c>
      <c r="V5" s="5"/>
      <c r="W5" s="5" t="str">
        <f t="shared" ref="W5:W68" si="5">IF(V5=0,"-","Daño de Empaque")</f>
        <v>-</v>
      </c>
      <c r="X5" s="1">
        <f t="shared" ref="X5:X68" si="6">IF(Q5=N5,"100%",P5/Q5)</f>
        <v>1</v>
      </c>
      <c r="Y5" s="10">
        <f t="shared" ca="1" si="0"/>
        <v>1</v>
      </c>
      <c r="Z5" s="10">
        <f t="shared" ref="Z5:Z68" ca="1" si="7">Y5/X5</f>
        <v>1</v>
      </c>
      <c r="AA5" s="4" t="str">
        <f t="shared" ref="AA5:AA68" ca="1" si="8">IF(Z5=100%,"SI","NO")</f>
        <v>SI</v>
      </c>
    </row>
    <row r="6" spans="1:27" x14ac:dyDescent="0.25">
      <c r="B6" s="7">
        <f t="shared" ref="B6:B69" si="9">B5+1</f>
        <v>3</v>
      </c>
      <c r="C6" s="7" t="str">
        <f t="shared" si="1"/>
        <v>febrero</v>
      </c>
      <c r="D6" s="5" t="s">
        <v>22</v>
      </c>
      <c r="E6" s="5">
        <f t="shared" ref="E6:E69" si="10">E5+1</f>
        <v>19874565</v>
      </c>
      <c r="F6" s="5" t="s">
        <v>31</v>
      </c>
      <c r="G6" s="5">
        <f t="shared" ca="1" si="2"/>
        <v>3358</v>
      </c>
      <c r="H6" s="5">
        <f t="shared" ca="1" si="3"/>
        <v>2</v>
      </c>
      <c r="I6" s="5" t="s">
        <v>24</v>
      </c>
      <c r="J6" s="6">
        <v>43868</v>
      </c>
      <c r="K6" s="6">
        <v>43868</v>
      </c>
      <c r="L6" s="5" t="s">
        <v>25</v>
      </c>
      <c r="M6" s="6">
        <v>43870</v>
      </c>
      <c r="N6" s="6">
        <v>43868</v>
      </c>
      <c r="O6" s="6">
        <v>43870</v>
      </c>
      <c r="P6" s="5">
        <v>2</v>
      </c>
      <c r="Q6" s="5">
        <f t="shared" ref="Q6:Q69" si="11">O6-N6</f>
        <v>2</v>
      </c>
      <c r="R6" s="6">
        <v>43872</v>
      </c>
      <c r="S6" s="5" t="s">
        <v>26</v>
      </c>
      <c r="T6" s="5" t="s">
        <v>27</v>
      </c>
      <c r="U6" s="5" t="s">
        <v>28</v>
      </c>
      <c r="V6" s="5"/>
      <c r="W6" s="5" t="str">
        <f t="shared" si="5"/>
        <v>-</v>
      </c>
      <c r="X6" s="1">
        <f t="shared" si="6"/>
        <v>1</v>
      </c>
      <c r="Y6" s="10">
        <f t="shared" ca="1" si="0"/>
        <v>1</v>
      </c>
      <c r="Z6" s="10">
        <f t="shared" ca="1" si="7"/>
        <v>1</v>
      </c>
      <c r="AA6" s="4" t="str">
        <f t="shared" ca="1" si="8"/>
        <v>SI</v>
      </c>
    </row>
    <row r="7" spans="1:27" x14ac:dyDescent="0.25">
      <c r="B7" s="7">
        <f t="shared" si="9"/>
        <v>4</v>
      </c>
      <c r="C7" s="7" t="str">
        <f t="shared" si="1"/>
        <v>febrero</v>
      </c>
      <c r="D7" s="5" t="s">
        <v>22</v>
      </c>
      <c r="E7" s="5">
        <f t="shared" si="10"/>
        <v>19874566</v>
      </c>
      <c r="F7" s="5" t="s">
        <v>32</v>
      </c>
      <c r="G7" s="5">
        <f t="shared" ca="1" si="2"/>
        <v>1135</v>
      </c>
      <c r="H7" s="5">
        <f t="shared" ca="1" si="3"/>
        <v>6</v>
      </c>
      <c r="I7" s="5" t="s">
        <v>24</v>
      </c>
      <c r="J7" s="6">
        <v>43870</v>
      </c>
      <c r="K7" s="6">
        <v>43870</v>
      </c>
      <c r="L7" s="5" t="s">
        <v>25</v>
      </c>
      <c r="M7" s="6">
        <v>43872</v>
      </c>
      <c r="N7" s="6">
        <v>43870</v>
      </c>
      <c r="O7" s="6">
        <v>43872</v>
      </c>
      <c r="P7" s="5">
        <v>2</v>
      </c>
      <c r="Q7" s="5">
        <f t="shared" si="11"/>
        <v>2</v>
      </c>
      <c r="R7" s="6">
        <v>43874</v>
      </c>
      <c r="S7" s="5" t="s">
        <v>26</v>
      </c>
      <c r="T7" s="5" t="s">
        <v>27</v>
      </c>
      <c r="U7" s="5" t="s">
        <v>28</v>
      </c>
      <c r="V7" s="5"/>
      <c r="W7" s="5" t="str">
        <f t="shared" si="5"/>
        <v>-</v>
      </c>
      <c r="X7" s="1">
        <f t="shared" si="6"/>
        <v>1</v>
      </c>
      <c r="Y7" s="10">
        <f t="shared" ca="1" si="0"/>
        <v>1</v>
      </c>
      <c r="Z7" s="10">
        <f t="shared" ca="1" si="7"/>
        <v>1</v>
      </c>
      <c r="AA7" s="4" t="str">
        <f t="shared" ca="1" si="8"/>
        <v>SI</v>
      </c>
    </row>
    <row r="8" spans="1:27" x14ac:dyDescent="0.25">
      <c r="B8" s="7">
        <f t="shared" si="9"/>
        <v>5</v>
      </c>
      <c r="C8" s="7" t="str">
        <f t="shared" si="1"/>
        <v>febrero</v>
      </c>
      <c r="D8" s="5" t="s">
        <v>22</v>
      </c>
      <c r="E8" s="5">
        <f t="shared" si="10"/>
        <v>19874567</v>
      </c>
      <c r="F8" s="5" t="s">
        <v>33</v>
      </c>
      <c r="G8" s="5">
        <f t="shared" ca="1" si="2"/>
        <v>3172</v>
      </c>
      <c r="H8" s="5">
        <f t="shared" ca="1" si="3"/>
        <v>2</v>
      </c>
      <c r="I8" s="5" t="s">
        <v>24</v>
      </c>
      <c r="J8" s="6">
        <v>43872</v>
      </c>
      <c r="K8" s="6">
        <v>43872</v>
      </c>
      <c r="L8" s="5" t="s">
        <v>25</v>
      </c>
      <c r="M8" s="6">
        <v>43874</v>
      </c>
      <c r="N8" s="6">
        <v>43872</v>
      </c>
      <c r="O8" s="6">
        <v>43874</v>
      </c>
      <c r="P8" s="5">
        <v>2</v>
      </c>
      <c r="Q8" s="5">
        <f t="shared" si="11"/>
        <v>2</v>
      </c>
      <c r="R8" s="6">
        <v>43876</v>
      </c>
      <c r="S8" s="5" t="s">
        <v>26</v>
      </c>
      <c r="T8" s="5" t="s">
        <v>27</v>
      </c>
      <c r="U8" s="5" t="s">
        <v>28</v>
      </c>
      <c r="V8" s="5"/>
      <c r="W8" s="5" t="str">
        <f t="shared" si="5"/>
        <v>-</v>
      </c>
      <c r="X8" s="1">
        <f t="shared" si="6"/>
        <v>1</v>
      </c>
      <c r="Y8" s="10">
        <f t="shared" ca="1" si="0"/>
        <v>1</v>
      </c>
      <c r="Z8" s="10">
        <f t="shared" ca="1" si="7"/>
        <v>1</v>
      </c>
      <c r="AA8" s="4" t="str">
        <f t="shared" ca="1" si="8"/>
        <v>SI</v>
      </c>
    </row>
    <row r="9" spans="1:27" x14ac:dyDescent="0.25">
      <c r="B9" s="7">
        <f t="shared" si="9"/>
        <v>6</v>
      </c>
      <c r="C9" s="7" t="str">
        <f t="shared" si="1"/>
        <v>febrero</v>
      </c>
      <c r="D9" s="5" t="s">
        <v>22</v>
      </c>
      <c r="E9" s="5">
        <f t="shared" si="10"/>
        <v>19874568</v>
      </c>
      <c r="F9" s="5" t="s">
        <v>34</v>
      </c>
      <c r="G9" s="5">
        <f t="shared" ca="1" si="2"/>
        <v>1486</v>
      </c>
      <c r="H9" s="5">
        <f t="shared" ca="1" si="3"/>
        <v>3</v>
      </c>
      <c r="I9" s="5" t="s">
        <v>24</v>
      </c>
      <c r="J9" s="6">
        <v>43874</v>
      </c>
      <c r="K9" s="6">
        <v>43874</v>
      </c>
      <c r="L9" s="5" t="s">
        <v>25</v>
      </c>
      <c r="M9" s="6">
        <v>43876</v>
      </c>
      <c r="N9" s="6">
        <v>43874</v>
      </c>
      <c r="O9" s="6">
        <v>43876</v>
      </c>
      <c r="P9" s="5">
        <v>2</v>
      </c>
      <c r="Q9" s="5">
        <f t="shared" si="11"/>
        <v>2</v>
      </c>
      <c r="R9" s="6">
        <v>43878</v>
      </c>
      <c r="S9" s="5" t="s">
        <v>26</v>
      </c>
      <c r="T9" s="5" t="s">
        <v>27</v>
      </c>
      <c r="U9" s="5" t="s">
        <v>140</v>
      </c>
      <c r="V9" s="5"/>
      <c r="W9" s="5" t="str">
        <f t="shared" si="5"/>
        <v>-</v>
      </c>
      <c r="X9" s="1">
        <f t="shared" si="6"/>
        <v>1</v>
      </c>
      <c r="Y9" s="10">
        <f t="shared" ca="1" si="0"/>
        <v>1</v>
      </c>
      <c r="Z9" s="10">
        <f t="shared" ca="1" si="7"/>
        <v>1</v>
      </c>
      <c r="AA9" s="4" t="str">
        <f t="shared" ca="1" si="8"/>
        <v>SI</v>
      </c>
    </row>
    <row r="10" spans="1:27" x14ac:dyDescent="0.25">
      <c r="B10" s="7">
        <f t="shared" si="9"/>
        <v>7</v>
      </c>
      <c r="C10" s="7" t="str">
        <f t="shared" si="1"/>
        <v>febrero</v>
      </c>
      <c r="D10" s="5" t="s">
        <v>22</v>
      </c>
      <c r="E10" s="5">
        <f t="shared" si="10"/>
        <v>19874569</v>
      </c>
      <c r="F10" s="5" t="s">
        <v>35</v>
      </c>
      <c r="G10" s="5">
        <f t="shared" ca="1" si="2"/>
        <v>1146</v>
      </c>
      <c r="H10" s="5">
        <f t="shared" ca="1" si="3"/>
        <v>8</v>
      </c>
      <c r="I10" s="5" t="s">
        <v>24</v>
      </c>
      <c r="J10" s="6">
        <v>43876</v>
      </c>
      <c r="K10" s="6">
        <v>43876</v>
      </c>
      <c r="L10" s="5" t="s">
        <v>25</v>
      </c>
      <c r="M10" s="6">
        <v>43878</v>
      </c>
      <c r="N10" s="6">
        <v>43876</v>
      </c>
      <c r="O10" s="6">
        <v>43878</v>
      </c>
      <c r="P10" s="5">
        <v>2</v>
      </c>
      <c r="Q10" s="5">
        <f t="shared" si="11"/>
        <v>2</v>
      </c>
      <c r="R10" s="6">
        <v>43880</v>
      </c>
      <c r="S10" s="5" t="s">
        <v>26</v>
      </c>
      <c r="T10" s="5" t="s">
        <v>27</v>
      </c>
      <c r="U10" s="5" t="s">
        <v>140</v>
      </c>
      <c r="V10" s="5"/>
      <c r="W10" s="5" t="str">
        <f t="shared" si="5"/>
        <v>-</v>
      </c>
      <c r="X10" s="1">
        <f t="shared" si="6"/>
        <v>1</v>
      </c>
      <c r="Y10" s="10">
        <f t="shared" ca="1" si="0"/>
        <v>1</v>
      </c>
      <c r="Z10" s="10">
        <f t="shared" ca="1" si="7"/>
        <v>1</v>
      </c>
      <c r="AA10" s="4" t="str">
        <f t="shared" ca="1" si="8"/>
        <v>SI</v>
      </c>
    </row>
    <row r="11" spans="1:27" x14ac:dyDescent="0.25">
      <c r="B11" s="7">
        <f t="shared" si="9"/>
        <v>8</v>
      </c>
      <c r="C11" s="7" t="str">
        <f t="shared" si="1"/>
        <v>febrero</v>
      </c>
      <c r="D11" s="5" t="s">
        <v>22</v>
      </c>
      <c r="E11" s="5">
        <f t="shared" si="10"/>
        <v>19874570</v>
      </c>
      <c r="F11" s="5" t="s">
        <v>36</v>
      </c>
      <c r="G11" s="5">
        <f t="shared" ca="1" si="2"/>
        <v>4402</v>
      </c>
      <c r="H11" s="5">
        <f t="shared" ca="1" si="3"/>
        <v>9</v>
      </c>
      <c r="I11" s="5" t="s">
        <v>24</v>
      </c>
      <c r="J11" s="6">
        <v>43878</v>
      </c>
      <c r="K11" s="6">
        <v>43878</v>
      </c>
      <c r="L11" s="5" t="s">
        <v>25</v>
      </c>
      <c r="M11" s="6">
        <v>43880</v>
      </c>
      <c r="N11" s="6">
        <v>43878</v>
      </c>
      <c r="O11" s="6">
        <v>43880</v>
      </c>
      <c r="P11" s="5">
        <v>2</v>
      </c>
      <c r="Q11" s="5">
        <f t="shared" si="11"/>
        <v>2</v>
      </c>
      <c r="R11" s="6">
        <v>43882</v>
      </c>
      <c r="S11" s="5" t="s">
        <v>26</v>
      </c>
      <c r="T11" s="5" t="s">
        <v>27</v>
      </c>
      <c r="U11" s="5" t="s">
        <v>140</v>
      </c>
      <c r="V11" s="5"/>
      <c r="W11" s="5" t="str">
        <f t="shared" si="5"/>
        <v>-</v>
      </c>
      <c r="X11" s="1">
        <f t="shared" si="6"/>
        <v>1</v>
      </c>
      <c r="Y11" s="10">
        <f t="shared" ca="1" si="0"/>
        <v>1</v>
      </c>
      <c r="Z11" s="10">
        <f t="shared" ca="1" si="7"/>
        <v>1</v>
      </c>
      <c r="AA11" s="4" t="str">
        <f t="shared" ca="1" si="8"/>
        <v>SI</v>
      </c>
    </row>
    <row r="12" spans="1:27" x14ac:dyDescent="0.25">
      <c r="B12" s="7">
        <f t="shared" si="9"/>
        <v>9</v>
      </c>
      <c r="C12" s="7" t="str">
        <f t="shared" si="1"/>
        <v>febrero</v>
      </c>
      <c r="D12" s="5" t="s">
        <v>22</v>
      </c>
      <c r="E12" s="5">
        <f t="shared" si="10"/>
        <v>19874571</v>
      </c>
      <c r="F12" s="5" t="s">
        <v>37</v>
      </c>
      <c r="G12" s="5">
        <f t="shared" ca="1" si="2"/>
        <v>4913</v>
      </c>
      <c r="H12" s="5">
        <f t="shared" ca="1" si="3"/>
        <v>1</v>
      </c>
      <c r="I12" s="5" t="s">
        <v>24</v>
      </c>
      <c r="J12" s="6">
        <v>43880</v>
      </c>
      <c r="K12" s="6">
        <v>43880</v>
      </c>
      <c r="L12" s="5" t="s">
        <v>25</v>
      </c>
      <c r="M12" s="6">
        <v>43882</v>
      </c>
      <c r="N12" s="6">
        <v>43880</v>
      </c>
      <c r="O12" s="6">
        <v>43882</v>
      </c>
      <c r="P12" s="5">
        <v>2</v>
      </c>
      <c r="Q12" s="5">
        <f t="shared" si="11"/>
        <v>2</v>
      </c>
      <c r="R12" s="6">
        <v>43884</v>
      </c>
      <c r="S12" s="5" t="s">
        <v>26</v>
      </c>
      <c r="T12" s="5" t="s">
        <v>27</v>
      </c>
      <c r="U12" s="5" t="s">
        <v>140</v>
      </c>
      <c r="V12" s="5"/>
      <c r="W12" s="5" t="str">
        <f t="shared" si="5"/>
        <v>-</v>
      </c>
      <c r="X12" s="1">
        <f t="shared" si="6"/>
        <v>1</v>
      </c>
      <c r="Y12" s="10">
        <f t="shared" ca="1" si="0"/>
        <v>1</v>
      </c>
      <c r="Z12" s="10">
        <f t="shared" ca="1" si="7"/>
        <v>1</v>
      </c>
      <c r="AA12" s="4" t="str">
        <f t="shared" ca="1" si="8"/>
        <v>SI</v>
      </c>
    </row>
    <row r="13" spans="1:27" x14ac:dyDescent="0.25">
      <c r="B13" s="7">
        <f t="shared" si="9"/>
        <v>10</v>
      </c>
      <c r="C13" s="7" t="str">
        <f t="shared" si="1"/>
        <v>febrero</v>
      </c>
      <c r="D13" s="5" t="s">
        <v>22</v>
      </c>
      <c r="E13" s="5">
        <f t="shared" si="10"/>
        <v>19874572</v>
      </c>
      <c r="F13" s="5" t="s">
        <v>38</v>
      </c>
      <c r="G13" s="5">
        <f t="shared" ca="1" si="2"/>
        <v>2014</v>
      </c>
      <c r="H13" s="5">
        <f t="shared" ca="1" si="3"/>
        <v>10</v>
      </c>
      <c r="I13" s="5" t="s">
        <v>24</v>
      </c>
      <c r="J13" s="6">
        <v>43882</v>
      </c>
      <c r="K13" s="6">
        <v>43882</v>
      </c>
      <c r="L13" s="5" t="s">
        <v>25</v>
      </c>
      <c r="M13" s="6">
        <v>43884</v>
      </c>
      <c r="N13" s="6">
        <v>43882</v>
      </c>
      <c r="O13" s="6">
        <v>43884</v>
      </c>
      <c r="P13" s="5">
        <v>2</v>
      </c>
      <c r="Q13" s="5">
        <f t="shared" si="11"/>
        <v>2</v>
      </c>
      <c r="R13" s="6">
        <v>43886</v>
      </c>
      <c r="S13" s="5" t="s">
        <v>26</v>
      </c>
      <c r="T13" s="5" t="s">
        <v>27</v>
      </c>
      <c r="U13" s="5" t="s">
        <v>140</v>
      </c>
      <c r="V13" s="5"/>
      <c r="W13" s="5" t="str">
        <f t="shared" si="5"/>
        <v>-</v>
      </c>
      <c r="X13" s="1">
        <f t="shared" si="6"/>
        <v>1</v>
      </c>
      <c r="Y13" s="10">
        <f t="shared" ref="Y13:Y68" ca="1" si="12">1-(V13/G13)</f>
        <v>1</v>
      </c>
      <c r="Z13" s="10">
        <f t="shared" ca="1" si="7"/>
        <v>1</v>
      </c>
      <c r="AA13" s="4" t="str">
        <f t="shared" ca="1" si="8"/>
        <v>SI</v>
      </c>
    </row>
    <row r="14" spans="1:27" x14ac:dyDescent="0.25">
      <c r="B14" s="7">
        <f t="shared" si="9"/>
        <v>11</v>
      </c>
      <c r="C14" s="7" t="str">
        <f t="shared" si="1"/>
        <v>febrero</v>
      </c>
      <c r="D14" s="5" t="s">
        <v>22</v>
      </c>
      <c r="E14" s="5">
        <f t="shared" si="10"/>
        <v>19874573</v>
      </c>
      <c r="F14" s="5" t="s">
        <v>39</v>
      </c>
      <c r="G14" s="5">
        <f t="shared" ca="1" si="2"/>
        <v>4606</v>
      </c>
      <c r="H14" s="5">
        <f t="shared" ca="1" si="3"/>
        <v>5</v>
      </c>
      <c r="I14" s="5" t="s">
        <v>24</v>
      </c>
      <c r="J14" s="6">
        <v>43884</v>
      </c>
      <c r="K14" s="6">
        <v>43884</v>
      </c>
      <c r="L14" s="5" t="s">
        <v>25</v>
      </c>
      <c r="M14" s="6">
        <v>43886</v>
      </c>
      <c r="N14" s="6">
        <v>43884</v>
      </c>
      <c r="O14" s="6">
        <v>43886</v>
      </c>
      <c r="P14" s="5">
        <v>2</v>
      </c>
      <c r="Q14" s="5">
        <f t="shared" si="11"/>
        <v>2</v>
      </c>
      <c r="R14" s="6">
        <v>43888</v>
      </c>
      <c r="S14" s="5" t="s">
        <v>26</v>
      </c>
      <c r="T14" s="5" t="s">
        <v>27</v>
      </c>
      <c r="U14" s="5" t="s">
        <v>28</v>
      </c>
      <c r="V14" s="5"/>
      <c r="W14" s="5" t="str">
        <f t="shared" si="5"/>
        <v>-</v>
      </c>
      <c r="X14" s="1">
        <f t="shared" si="6"/>
        <v>1</v>
      </c>
      <c r="Y14" s="10">
        <f t="shared" ca="1" si="12"/>
        <v>1</v>
      </c>
      <c r="Z14" s="10">
        <f t="shared" ca="1" si="7"/>
        <v>1</v>
      </c>
      <c r="AA14" s="4" t="str">
        <f t="shared" ca="1" si="8"/>
        <v>SI</v>
      </c>
    </row>
    <row r="15" spans="1:27" x14ac:dyDescent="0.25">
      <c r="B15" s="7">
        <f t="shared" si="9"/>
        <v>12</v>
      </c>
      <c r="C15" s="7" t="str">
        <f t="shared" si="1"/>
        <v>febrero</v>
      </c>
      <c r="D15" s="5" t="s">
        <v>22</v>
      </c>
      <c r="E15" s="5">
        <f t="shared" si="10"/>
        <v>19874574</v>
      </c>
      <c r="F15" s="5" t="s">
        <v>40</v>
      </c>
      <c r="G15" s="5">
        <f t="shared" ca="1" si="2"/>
        <v>2830</v>
      </c>
      <c r="H15" s="5">
        <f t="shared" ca="1" si="3"/>
        <v>4</v>
      </c>
      <c r="I15" s="5" t="s">
        <v>24</v>
      </c>
      <c r="J15" s="6">
        <v>43886</v>
      </c>
      <c r="K15" s="6">
        <v>43886</v>
      </c>
      <c r="L15" s="5" t="s">
        <v>25</v>
      </c>
      <c r="M15" s="6">
        <v>43888</v>
      </c>
      <c r="N15" s="6">
        <v>43886</v>
      </c>
      <c r="O15" s="6">
        <v>43888</v>
      </c>
      <c r="P15" s="5">
        <v>2</v>
      </c>
      <c r="Q15" s="5">
        <f t="shared" si="11"/>
        <v>2</v>
      </c>
      <c r="R15" s="6">
        <v>43890</v>
      </c>
      <c r="S15" s="5" t="s">
        <v>26</v>
      </c>
      <c r="T15" s="5" t="s">
        <v>27</v>
      </c>
      <c r="U15" s="5" t="s">
        <v>28</v>
      </c>
      <c r="V15" s="5"/>
      <c r="W15" s="5" t="str">
        <f t="shared" si="5"/>
        <v>-</v>
      </c>
      <c r="X15" s="1">
        <f t="shared" si="6"/>
        <v>1</v>
      </c>
      <c r="Y15" s="10">
        <f t="shared" ca="1" si="12"/>
        <v>1</v>
      </c>
      <c r="Z15" s="10">
        <f t="shared" ca="1" si="7"/>
        <v>1</v>
      </c>
      <c r="AA15" s="4" t="str">
        <f t="shared" ca="1" si="8"/>
        <v>SI</v>
      </c>
    </row>
    <row r="16" spans="1:27" x14ac:dyDescent="0.25">
      <c r="B16" s="7">
        <f t="shared" si="9"/>
        <v>13</v>
      </c>
      <c r="C16" s="7" t="str">
        <f t="shared" si="1"/>
        <v>febrero</v>
      </c>
      <c r="D16" s="5" t="s">
        <v>22</v>
      </c>
      <c r="E16" s="5">
        <f t="shared" si="10"/>
        <v>19874575</v>
      </c>
      <c r="F16" s="5" t="s">
        <v>41</v>
      </c>
      <c r="G16" s="5">
        <f t="shared" ca="1" si="2"/>
        <v>4722</v>
      </c>
      <c r="H16" s="5">
        <f t="shared" ca="1" si="3"/>
        <v>2</v>
      </c>
      <c r="I16" s="5" t="s">
        <v>24</v>
      </c>
      <c r="J16" s="6">
        <v>43888</v>
      </c>
      <c r="K16" s="6">
        <v>43888</v>
      </c>
      <c r="L16" s="5" t="s">
        <v>25</v>
      </c>
      <c r="M16" s="6">
        <v>43890</v>
      </c>
      <c r="N16" s="6">
        <v>43888</v>
      </c>
      <c r="O16" s="6">
        <v>43890</v>
      </c>
      <c r="P16" s="5">
        <v>2</v>
      </c>
      <c r="Q16" s="5">
        <f t="shared" si="11"/>
        <v>2</v>
      </c>
      <c r="R16" s="6">
        <v>43892</v>
      </c>
      <c r="S16" s="5" t="s">
        <v>26</v>
      </c>
      <c r="T16" s="5" t="s">
        <v>27</v>
      </c>
      <c r="U16" s="5" t="s">
        <v>28</v>
      </c>
      <c r="V16" s="5"/>
      <c r="W16" s="5" t="str">
        <f t="shared" si="5"/>
        <v>-</v>
      </c>
      <c r="X16" s="1">
        <f t="shared" si="6"/>
        <v>1</v>
      </c>
      <c r="Y16" s="10">
        <f t="shared" ca="1" si="12"/>
        <v>1</v>
      </c>
      <c r="Z16" s="10">
        <f t="shared" ca="1" si="7"/>
        <v>1</v>
      </c>
      <c r="AA16" s="4" t="str">
        <f t="shared" ca="1" si="8"/>
        <v>SI</v>
      </c>
    </row>
    <row r="17" spans="2:27" x14ac:dyDescent="0.25">
      <c r="B17" s="7">
        <f t="shared" si="9"/>
        <v>14</v>
      </c>
      <c r="C17" s="7" t="str">
        <f t="shared" si="1"/>
        <v>febrero</v>
      </c>
      <c r="D17" s="5" t="s">
        <v>22</v>
      </c>
      <c r="E17" s="5">
        <f t="shared" si="10"/>
        <v>19874576</v>
      </c>
      <c r="F17" s="5" t="s">
        <v>42</v>
      </c>
      <c r="G17" s="5">
        <f t="shared" ca="1" si="2"/>
        <v>2712</v>
      </c>
      <c r="H17" s="5">
        <f t="shared" ca="1" si="3"/>
        <v>5</v>
      </c>
      <c r="I17" s="5" t="s">
        <v>24</v>
      </c>
      <c r="J17" s="6">
        <v>43890</v>
      </c>
      <c r="K17" s="6">
        <v>43890</v>
      </c>
      <c r="L17" s="5" t="s">
        <v>25</v>
      </c>
      <c r="M17" s="6">
        <v>43892</v>
      </c>
      <c r="N17" s="6">
        <v>43890</v>
      </c>
      <c r="O17" s="6">
        <v>43892</v>
      </c>
      <c r="P17" s="5">
        <v>2</v>
      </c>
      <c r="Q17" s="5">
        <f t="shared" si="11"/>
        <v>2</v>
      </c>
      <c r="R17" s="6">
        <v>43894</v>
      </c>
      <c r="S17" s="5" t="s">
        <v>26</v>
      </c>
      <c r="T17" s="5" t="s">
        <v>27</v>
      </c>
      <c r="U17" s="5" t="s">
        <v>28</v>
      </c>
      <c r="V17" s="5"/>
      <c r="W17" s="5" t="str">
        <f t="shared" si="5"/>
        <v>-</v>
      </c>
      <c r="X17" s="1">
        <f t="shared" si="6"/>
        <v>1</v>
      </c>
      <c r="Y17" s="10">
        <f t="shared" ca="1" si="12"/>
        <v>1</v>
      </c>
      <c r="Z17" s="10">
        <f t="shared" ca="1" si="7"/>
        <v>1</v>
      </c>
      <c r="AA17" s="4" t="str">
        <f t="shared" ca="1" si="8"/>
        <v>SI</v>
      </c>
    </row>
    <row r="18" spans="2:27" x14ac:dyDescent="0.25">
      <c r="B18" s="7">
        <f t="shared" si="9"/>
        <v>15</v>
      </c>
      <c r="C18" s="7" t="str">
        <f t="shared" si="1"/>
        <v>marzo</v>
      </c>
      <c r="D18" s="5" t="s">
        <v>22</v>
      </c>
      <c r="E18" s="5">
        <f t="shared" si="10"/>
        <v>19874577</v>
      </c>
      <c r="F18" s="5" t="s">
        <v>43</v>
      </c>
      <c r="G18" s="5">
        <f t="shared" ca="1" si="2"/>
        <v>1855</v>
      </c>
      <c r="H18" s="5">
        <f t="shared" ca="1" si="3"/>
        <v>4</v>
      </c>
      <c r="I18" s="5" t="s">
        <v>24</v>
      </c>
      <c r="J18" s="6">
        <v>43892</v>
      </c>
      <c r="K18" s="6">
        <v>43892</v>
      </c>
      <c r="L18" s="5" t="s">
        <v>25</v>
      </c>
      <c r="M18" s="6">
        <v>43894</v>
      </c>
      <c r="N18" s="6">
        <v>43892</v>
      </c>
      <c r="O18" s="6">
        <v>43894</v>
      </c>
      <c r="P18" s="5">
        <v>2</v>
      </c>
      <c r="Q18" s="5">
        <f t="shared" si="11"/>
        <v>2</v>
      </c>
      <c r="R18" s="6">
        <v>43896</v>
      </c>
      <c r="S18" s="5" t="s">
        <v>26</v>
      </c>
      <c r="T18" s="5" t="s">
        <v>27</v>
      </c>
      <c r="U18" s="5" t="s">
        <v>28</v>
      </c>
      <c r="V18" s="5"/>
      <c r="W18" s="5" t="str">
        <f t="shared" si="5"/>
        <v>-</v>
      </c>
      <c r="X18" s="1">
        <f t="shared" si="6"/>
        <v>1</v>
      </c>
      <c r="Y18" s="10">
        <f t="shared" ca="1" si="12"/>
        <v>1</v>
      </c>
      <c r="Z18" s="10">
        <f t="shared" ca="1" si="7"/>
        <v>1</v>
      </c>
      <c r="AA18" s="4" t="str">
        <f t="shared" ca="1" si="8"/>
        <v>SI</v>
      </c>
    </row>
    <row r="19" spans="2:27" x14ac:dyDescent="0.25">
      <c r="B19" s="7">
        <f t="shared" si="9"/>
        <v>16</v>
      </c>
      <c r="C19" s="7" t="str">
        <f t="shared" si="1"/>
        <v>marzo</v>
      </c>
      <c r="D19" s="5" t="s">
        <v>22</v>
      </c>
      <c r="E19" s="5">
        <f t="shared" si="10"/>
        <v>19874578</v>
      </c>
      <c r="F19" s="5" t="s">
        <v>44</v>
      </c>
      <c r="G19" s="5">
        <f t="shared" ca="1" si="2"/>
        <v>2065</v>
      </c>
      <c r="H19" s="5">
        <f t="shared" ca="1" si="3"/>
        <v>1</v>
      </c>
      <c r="I19" s="5" t="s">
        <v>24</v>
      </c>
      <c r="J19" s="6">
        <v>43894</v>
      </c>
      <c r="K19" s="6">
        <v>43894</v>
      </c>
      <c r="L19" s="5" t="s">
        <v>25</v>
      </c>
      <c r="M19" s="6">
        <v>43896</v>
      </c>
      <c r="N19" s="6">
        <v>43894</v>
      </c>
      <c r="O19" s="6">
        <v>43896</v>
      </c>
      <c r="P19" s="5">
        <v>2</v>
      </c>
      <c r="Q19" s="5">
        <f t="shared" si="11"/>
        <v>2</v>
      </c>
      <c r="R19" s="6">
        <v>43898</v>
      </c>
      <c r="S19" s="5" t="s">
        <v>26</v>
      </c>
      <c r="T19" s="5" t="s">
        <v>27</v>
      </c>
      <c r="U19" s="5" t="s">
        <v>140</v>
      </c>
      <c r="V19" s="5"/>
      <c r="W19" s="5" t="str">
        <f t="shared" si="5"/>
        <v>-</v>
      </c>
      <c r="X19" s="1">
        <f t="shared" si="6"/>
        <v>1</v>
      </c>
      <c r="Y19" s="10">
        <f t="shared" ca="1" si="12"/>
        <v>1</v>
      </c>
      <c r="Z19" s="10">
        <f t="shared" ca="1" si="7"/>
        <v>1</v>
      </c>
      <c r="AA19" s="4" t="str">
        <f t="shared" ca="1" si="8"/>
        <v>SI</v>
      </c>
    </row>
    <row r="20" spans="2:27" x14ac:dyDescent="0.25">
      <c r="B20" s="7">
        <f t="shared" si="9"/>
        <v>17</v>
      </c>
      <c r="C20" s="7" t="str">
        <f t="shared" si="1"/>
        <v>marzo</v>
      </c>
      <c r="D20" s="5" t="s">
        <v>22</v>
      </c>
      <c r="E20" s="5">
        <f t="shared" si="10"/>
        <v>19874579</v>
      </c>
      <c r="F20" s="5" t="s">
        <v>45</v>
      </c>
      <c r="G20" s="5">
        <f t="shared" ca="1" si="2"/>
        <v>4863</v>
      </c>
      <c r="H20" s="5">
        <f t="shared" ca="1" si="3"/>
        <v>8</v>
      </c>
      <c r="I20" s="5" t="s">
        <v>24</v>
      </c>
      <c r="J20" s="6">
        <v>43896</v>
      </c>
      <c r="K20" s="6">
        <v>43896</v>
      </c>
      <c r="L20" s="5" t="s">
        <v>25</v>
      </c>
      <c r="M20" s="6">
        <v>43898</v>
      </c>
      <c r="N20" s="6">
        <v>43896</v>
      </c>
      <c r="O20" s="6">
        <v>43898</v>
      </c>
      <c r="P20" s="5">
        <v>2</v>
      </c>
      <c r="Q20" s="5">
        <f t="shared" si="11"/>
        <v>2</v>
      </c>
      <c r="R20" s="6">
        <v>43900</v>
      </c>
      <c r="S20" s="5" t="s">
        <v>26</v>
      </c>
      <c r="T20" s="5" t="s">
        <v>27</v>
      </c>
      <c r="U20" s="5" t="s">
        <v>140</v>
      </c>
      <c r="V20" s="5"/>
      <c r="W20" s="5" t="str">
        <f t="shared" si="5"/>
        <v>-</v>
      </c>
      <c r="X20" s="1">
        <f t="shared" si="6"/>
        <v>1</v>
      </c>
      <c r="Y20" s="10">
        <f t="shared" ca="1" si="12"/>
        <v>1</v>
      </c>
      <c r="Z20" s="10">
        <f t="shared" ca="1" si="7"/>
        <v>1</v>
      </c>
      <c r="AA20" s="4" t="str">
        <f t="shared" ca="1" si="8"/>
        <v>SI</v>
      </c>
    </row>
    <row r="21" spans="2:27" x14ac:dyDescent="0.25">
      <c r="B21" s="7">
        <f t="shared" si="9"/>
        <v>18</v>
      </c>
      <c r="C21" s="7" t="str">
        <f t="shared" si="1"/>
        <v>marzo</v>
      </c>
      <c r="D21" s="5" t="s">
        <v>22</v>
      </c>
      <c r="E21" s="5">
        <f t="shared" si="10"/>
        <v>19874580</v>
      </c>
      <c r="F21" s="5" t="s">
        <v>46</v>
      </c>
      <c r="G21" s="5">
        <f t="shared" ca="1" si="2"/>
        <v>1818</v>
      </c>
      <c r="H21" s="5">
        <f t="shared" ca="1" si="3"/>
        <v>4</v>
      </c>
      <c r="I21" s="5" t="s">
        <v>24</v>
      </c>
      <c r="J21" s="6">
        <v>43898</v>
      </c>
      <c r="K21" s="6">
        <v>43898</v>
      </c>
      <c r="L21" s="5" t="s">
        <v>25</v>
      </c>
      <c r="M21" s="6">
        <v>43900</v>
      </c>
      <c r="N21" s="6">
        <v>43898</v>
      </c>
      <c r="O21" s="6">
        <v>43900</v>
      </c>
      <c r="P21" s="5">
        <v>2</v>
      </c>
      <c r="Q21" s="5">
        <f t="shared" si="11"/>
        <v>2</v>
      </c>
      <c r="R21" s="6">
        <v>43902</v>
      </c>
      <c r="S21" s="5" t="s">
        <v>26</v>
      </c>
      <c r="T21" s="5" t="s">
        <v>27</v>
      </c>
      <c r="U21" s="5" t="s">
        <v>140</v>
      </c>
      <c r="V21" s="5"/>
      <c r="W21" s="5" t="str">
        <f t="shared" si="5"/>
        <v>-</v>
      </c>
      <c r="X21" s="1">
        <f t="shared" si="6"/>
        <v>1</v>
      </c>
      <c r="Y21" s="10">
        <f t="shared" ca="1" si="12"/>
        <v>1</v>
      </c>
      <c r="Z21" s="10">
        <f t="shared" ca="1" si="7"/>
        <v>1</v>
      </c>
      <c r="AA21" s="4" t="str">
        <f t="shared" ca="1" si="8"/>
        <v>SI</v>
      </c>
    </row>
    <row r="22" spans="2:27" x14ac:dyDescent="0.25">
      <c r="B22" s="7">
        <f t="shared" si="9"/>
        <v>19</v>
      </c>
      <c r="C22" s="7" t="str">
        <f t="shared" si="1"/>
        <v>marzo</v>
      </c>
      <c r="D22" s="5" t="s">
        <v>22</v>
      </c>
      <c r="E22" s="5">
        <f t="shared" si="10"/>
        <v>19874581</v>
      </c>
      <c r="F22" s="5" t="s">
        <v>47</v>
      </c>
      <c r="G22" s="5">
        <f t="shared" ca="1" si="2"/>
        <v>4077</v>
      </c>
      <c r="H22" s="5">
        <f t="shared" ca="1" si="3"/>
        <v>3</v>
      </c>
      <c r="I22" s="5" t="s">
        <v>24</v>
      </c>
      <c r="J22" s="6">
        <v>43900</v>
      </c>
      <c r="K22" s="6">
        <v>43900</v>
      </c>
      <c r="L22" s="5" t="s">
        <v>25</v>
      </c>
      <c r="M22" s="6">
        <v>43902</v>
      </c>
      <c r="N22" s="6">
        <v>43900</v>
      </c>
      <c r="O22" s="6">
        <v>43902</v>
      </c>
      <c r="P22" s="5">
        <v>2</v>
      </c>
      <c r="Q22" s="5">
        <f t="shared" si="11"/>
        <v>2</v>
      </c>
      <c r="R22" s="6">
        <v>43904</v>
      </c>
      <c r="S22" s="5" t="s">
        <v>26</v>
      </c>
      <c r="T22" s="5" t="s">
        <v>27</v>
      </c>
      <c r="U22" s="5" t="s">
        <v>140</v>
      </c>
      <c r="V22" s="5"/>
      <c r="W22" s="5" t="str">
        <f t="shared" si="5"/>
        <v>-</v>
      </c>
      <c r="X22" s="1">
        <f t="shared" si="6"/>
        <v>1</v>
      </c>
      <c r="Y22" s="10">
        <f t="shared" ca="1" si="12"/>
        <v>1</v>
      </c>
      <c r="Z22" s="10">
        <f t="shared" ca="1" si="7"/>
        <v>1</v>
      </c>
      <c r="AA22" s="4" t="str">
        <f t="shared" ca="1" si="8"/>
        <v>SI</v>
      </c>
    </row>
    <row r="23" spans="2:27" x14ac:dyDescent="0.25">
      <c r="B23" s="7">
        <f t="shared" si="9"/>
        <v>20</v>
      </c>
      <c r="C23" s="7" t="str">
        <f t="shared" si="1"/>
        <v>marzo</v>
      </c>
      <c r="D23" s="5" t="s">
        <v>22</v>
      </c>
      <c r="E23" s="5">
        <f t="shared" si="10"/>
        <v>19874582</v>
      </c>
      <c r="F23" s="5" t="s">
        <v>48</v>
      </c>
      <c r="G23" s="5">
        <f t="shared" ca="1" si="2"/>
        <v>3143</v>
      </c>
      <c r="H23" s="5">
        <f t="shared" ca="1" si="3"/>
        <v>3</v>
      </c>
      <c r="I23" s="5" t="s">
        <v>24</v>
      </c>
      <c r="J23" s="6">
        <v>43902</v>
      </c>
      <c r="K23" s="6">
        <v>43902</v>
      </c>
      <c r="L23" s="5" t="s">
        <v>25</v>
      </c>
      <c r="M23" s="6">
        <v>43904</v>
      </c>
      <c r="N23" s="6">
        <v>43902</v>
      </c>
      <c r="O23" s="6">
        <v>43904</v>
      </c>
      <c r="P23" s="5">
        <v>2</v>
      </c>
      <c r="Q23" s="5">
        <f t="shared" si="11"/>
        <v>2</v>
      </c>
      <c r="R23" s="6">
        <v>43906</v>
      </c>
      <c r="S23" s="5" t="s">
        <v>26</v>
      </c>
      <c r="T23" s="5" t="s">
        <v>27</v>
      </c>
      <c r="U23" s="5" t="s">
        <v>140</v>
      </c>
      <c r="V23" s="5"/>
      <c r="W23" s="5" t="str">
        <f t="shared" si="5"/>
        <v>-</v>
      </c>
      <c r="X23" s="1">
        <f t="shared" si="6"/>
        <v>1</v>
      </c>
      <c r="Y23" s="10">
        <f t="shared" ca="1" si="12"/>
        <v>1</v>
      </c>
      <c r="Z23" s="10">
        <f t="shared" ca="1" si="7"/>
        <v>1</v>
      </c>
      <c r="AA23" s="4" t="str">
        <f t="shared" ca="1" si="8"/>
        <v>SI</v>
      </c>
    </row>
    <row r="24" spans="2:27" x14ac:dyDescent="0.25">
      <c r="B24" s="7">
        <f t="shared" si="9"/>
        <v>21</v>
      </c>
      <c r="C24" s="7" t="str">
        <f t="shared" si="1"/>
        <v>marzo</v>
      </c>
      <c r="D24" s="5" t="s">
        <v>22</v>
      </c>
      <c r="E24" s="5">
        <f t="shared" si="10"/>
        <v>19874583</v>
      </c>
      <c r="F24" s="5" t="s">
        <v>49</v>
      </c>
      <c r="G24" s="5">
        <f t="shared" ca="1" si="2"/>
        <v>3836</v>
      </c>
      <c r="H24" s="5">
        <f t="shared" ca="1" si="3"/>
        <v>6</v>
      </c>
      <c r="I24" s="5" t="s">
        <v>24</v>
      </c>
      <c r="J24" s="6">
        <v>43904</v>
      </c>
      <c r="K24" s="6">
        <v>43904</v>
      </c>
      <c r="L24" s="5" t="s">
        <v>25</v>
      </c>
      <c r="M24" s="6">
        <v>43906</v>
      </c>
      <c r="N24" s="6">
        <v>43904</v>
      </c>
      <c r="O24" s="6">
        <v>43906</v>
      </c>
      <c r="P24" s="5">
        <v>2</v>
      </c>
      <c r="Q24" s="5">
        <f t="shared" si="11"/>
        <v>2</v>
      </c>
      <c r="R24" s="6">
        <v>43908</v>
      </c>
      <c r="S24" s="5" t="s">
        <v>26</v>
      </c>
      <c r="T24" s="5" t="s">
        <v>27</v>
      </c>
      <c r="U24" s="5" t="s">
        <v>140</v>
      </c>
      <c r="V24" s="5"/>
      <c r="W24" s="5" t="str">
        <f t="shared" si="5"/>
        <v>-</v>
      </c>
      <c r="X24" s="1">
        <f t="shared" si="6"/>
        <v>1</v>
      </c>
      <c r="Y24" s="10">
        <f t="shared" ca="1" si="12"/>
        <v>1</v>
      </c>
      <c r="Z24" s="10">
        <f t="shared" ca="1" si="7"/>
        <v>1</v>
      </c>
      <c r="AA24" s="4" t="str">
        <f t="shared" ca="1" si="8"/>
        <v>SI</v>
      </c>
    </row>
    <row r="25" spans="2:27" x14ac:dyDescent="0.25">
      <c r="B25" s="7">
        <f t="shared" si="9"/>
        <v>22</v>
      </c>
      <c r="C25" s="7" t="str">
        <f t="shared" si="1"/>
        <v>marzo</v>
      </c>
      <c r="D25" s="5" t="s">
        <v>22</v>
      </c>
      <c r="E25" s="5">
        <f t="shared" si="10"/>
        <v>19874584</v>
      </c>
      <c r="F25" s="5" t="s">
        <v>50</v>
      </c>
      <c r="G25" s="5">
        <f t="shared" ca="1" si="2"/>
        <v>2107</v>
      </c>
      <c r="H25" s="5">
        <f t="shared" ca="1" si="3"/>
        <v>9</v>
      </c>
      <c r="I25" s="5" t="s">
        <v>24</v>
      </c>
      <c r="J25" s="6">
        <v>43906</v>
      </c>
      <c r="K25" s="6">
        <v>43906</v>
      </c>
      <c r="L25" s="5" t="s">
        <v>25</v>
      </c>
      <c r="M25" s="6">
        <v>43908</v>
      </c>
      <c r="N25" s="6">
        <v>43906</v>
      </c>
      <c r="O25" s="6">
        <v>43908</v>
      </c>
      <c r="P25" s="5">
        <v>2</v>
      </c>
      <c r="Q25" s="5">
        <f t="shared" si="11"/>
        <v>2</v>
      </c>
      <c r="R25" s="6">
        <v>43910</v>
      </c>
      <c r="S25" s="5" t="s">
        <v>26</v>
      </c>
      <c r="T25" s="5" t="s">
        <v>27</v>
      </c>
      <c r="U25" s="5" t="s">
        <v>28</v>
      </c>
      <c r="V25" s="5"/>
      <c r="W25" s="5" t="str">
        <f t="shared" si="5"/>
        <v>-</v>
      </c>
      <c r="X25" s="1">
        <f t="shared" si="6"/>
        <v>1</v>
      </c>
      <c r="Y25" s="10">
        <f t="shared" ca="1" si="12"/>
        <v>1</v>
      </c>
      <c r="Z25" s="10">
        <f t="shared" ca="1" si="7"/>
        <v>1</v>
      </c>
      <c r="AA25" s="4" t="str">
        <f t="shared" ca="1" si="8"/>
        <v>SI</v>
      </c>
    </row>
    <row r="26" spans="2:27" x14ac:dyDescent="0.25">
      <c r="B26" s="7">
        <f t="shared" si="9"/>
        <v>23</v>
      </c>
      <c r="C26" s="7" t="str">
        <f t="shared" si="1"/>
        <v>marzo</v>
      </c>
      <c r="D26" s="5" t="s">
        <v>22</v>
      </c>
      <c r="E26" s="5">
        <f t="shared" si="10"/>
        <v>19874585</v>
      </c>
      <c r="F26" s="5" t="s">
        <v>51</v>
      </c>
      <c r="G26" s="5">
        <f t="shared" ca="1" si="2"/>
        <v>1227</v>
      </c>
      <c r="H26" s="5">
        <f t="shared" ca="1" si="3"/>
        <v>5</v>
      </c>
      <c r="I26" s="5" t="s">
        <v>24</v>
      </c>
      <c r="J26" s="6">
        <v>43908</v>
      </c>
      <c r="K26" s="6">
        <v>43908</v>
      </c>
      <c r="L26" s="5" t="s">
        <v>25</v>
      </c>
      <c r="M26" s="6">
        <v>43910</v>
      </c>
      <c r="N26" s="6">
        <v>43908</v>
      </c>
      <c r="O26" s="6">
        <v>43910</v>
      </c>
      <c r="P26" s="5">
        <v>2</v>
      </c>
      <c r="Q26" s="5">
        <f t="shared" si="11"/>
        <v>2</v>
      </c>
      <c r="R26" s="6">
        <v>43912</v>
      </c>
      <c r="S26" s="5" t="s">
        <v>26</v>
      </c>
      <c r="T26" s="5" t="s">
        <v>27</v>
      </c>
      <c r="U26" s="5" t="s">
        <v>28</v>
      </c>
      <c r="V26" s="5"/>
      <c r="W26" s="5" t="str">
        <f t="shared" si="5"/>
        <v>-</v>
      </c>
      <c r="X26" s="1">
        <f t="shared" si="6"/>
        <v>1</v>
      </c>
      <c r="Y26" s="10">
        <f t="shared" ca="1" si="12"/>
        <v>1</v>
      </c>
      <c r="Z26" s="10">
        <f t="shared" ca="1" si="7"/>
        <v>1</v>
      </c>
      <c r="AA26" s="4" t="str">
        <f t="shared" ca="1" si="8"/>
        <v>SI</v>
      </c>
    </row>
    <row r="27" spans="2:27" x14ac:dyDescent="0.25">
      <c r="B27" s="7">
        <f t="shared" si="9"/>
        <v>24</v>
      </c>
      <c r="C27" s="7" t="str">
        <f t="shared" si="1"/>
        <v>marzo</v>
      </c>
      <c r="D27" s="5" t="s">
        <v>22</v>
      </c>
      <c r="E27" s="5">
        <f t="shared" si="10"/>
        <v>19874586</v>
      </c>
      <c r="F27" s="5" t="s">
        <v>52</v>
      </c>
      <c r="G27" s="5">
        <f t="shared" ca="1" si="2"/>
        <v>4821</v>
      </c>
      <c r="H27" s="5">
        <f t="shared" ca="1" si="3"/>
        <v>6</v>
      </c>
      <c r="I27" s="5" t="s">
        <v>24</v>
      </c>
      <c r="J27" s="6">
        <v>43910</v>
      </c>
      <c r="K27" s="6">
        <v>43910</v>
      </c>
      <c r="L27" s="5" t="s">
        <v>25</v>
      </c>
      <c r="M27" s="6">
        <v>43912</v>
      </c>
      <c r="N27" s="6">
        <v>43910</v>
      </c>
      <c r="O27" s="6">
        <v>43912</v>
      </c>
      <c r="P27" s="5">
        <v>2</v>
      </c>
      <c r="Q27" s="5">
        <f t="shared" si="11"/>
        <v>2</v>
      </c>
      <c r="R27" s="6">
        <v>43914</v>
      </c>
      <c r="S27" s="5" t="s">
        <v>26</v>
      </c>
      <c r="T27" s="5" t="s">
        <v>27</v>
      </c>
      <c r="U27" s="5" t="s">
        <v>28</v>
      </c>
      <c r="V27" s="5"/>
      <c r="W27" s="5" t="str">
        <f t="shared" si="5"/>
        <v>-</v>
      </c>
      <c r="X27" s="1">
        <f t="shared" si="6"/>
        <v>1</v>
      </c>
      <c r="Y27" s="10">
        <f t="shared" ca="1" si="12"/>
        <v>1</v>
      </c>
      <c r="Z27" s="10">
        <f t="shared" ca="1" si="7"/>
        <v>1</v>
      </c>
      <c r="AA27" s="4" t="str">
        <f t="shared" ca="1" si="8"/>
        <v>SI</v>
      </c>
    </row>
    <row r="28" spans="2:27" x14ac:dyDescent="0.25">
      <c r="B28" s="7">
        <f t="shared" si="9"/>
        <v>25</v>
      </c>
      <c r="C28" s="7" t="str">
        <f t="shared" si="1"/>
        <v>marzo</v>
      </c>
      <c r="D28" s="5" t="s">
        <v>22</v>
      </c>
      <c r="E28" s="5">
        <f t="shared" si="10"/>
        <v>19874587</v>
      </c>
      <c r="F28" s="5" t="s">
        <v>53</v>
      </c>
      <c r="G28" s="5">
        <f t="shared" ca="1" si="2"/>
        <v>4989</v>
      </c>
      <c r="H28" s="5">
        <f t="shared" ca="1" si="3"/>
        <v>9</v>
      </c>
      <c r="I28" s="5" t="s">
        <v>24</v>
      </c>
      <c r="J28" s="6">
        <v>43912</v>
      </c>
      <c r="K28" s="6">
        <v>43912</v>
      </c>
      <c r="L28" s="5" t="s">
        <v>25</v>
      </c>
      <c r="M28" s="6">
        <v>43914</v>
      </c>
      <c r="N28" s="6">
        <v>43912</v>
      </c>
      <c r="O28" s="6">
        <v>43914</v>
      </c>
      <c r="P28" s="5">
        <v>2</v>
      </c>
      <c r="Q28" s="5">
        <f t="shared" si="11"/>
        <v>2</v>
      </c>
      <c r="R28" s="6">
        <v>43916</v>
      </c>
      <c r="S28" s="5" t="s">
        <v>26</v>
      </c>
      <c r="T28" s="5" t="s">
        <v>27</v>
      </c>
      <c r="U28" s="5" t="s">
        <v>143</v>
      </c>
      <c r="V28" s="5"/>
      <c r="W28" s="5" t="str">
        <f t="shared" si="5"/>
        <v>-</v>
      </c>
      <c r="X28" s="1">
        <f t="shared" si="6"/>
        <v>1</v>
      </c>
      <c r="Y28" s="10">
        <f t="shared" ca="1" si="12"/>
        <v>1</v>
      </c>
      <c r="Z28" s="10">
        <f t="shared" ca="1" si="7"/>
        <v>1</v>
      </c>
      <c r="AA28" s="4" t="str">
        <f t="shared" ca="1" si="8"/>
        <v>SI</v>
      </c>
    </row>
    <row r="29" spans="2:27" x14ac:dyDescent="0.25">
      <c r="B29" s="7">
        <f t="shared" si="9"/>
        <v>26</v>
      </c>
      <c r="C29" s="7" t="str">
        <f t="shared" si="1"/>
        <v>marzo</v>
      </c>
      <c r="D29" s="5" t="s">
        <v>22</v>
      </c>
      <c r="E29" s="5">
        <f t="shared" si="10"/>
        <v>19874588</v>
      </c>
      <c r="F29" s="5" t="s">
        <v>54</v>
      </c>
      <c r="G29" s="5">
        <f t="shared" ca="1" si="2"/>
        <v>3271</v>
      </c>
      <c r="H29" s="5">
        <f t="shared" ca="1" si="3"/>
        <v>3</v>
      </c>
      <c r="I29" s="5" t="s">
        <v>24</v>
      </c>
      <c r="J29" s="6">
        <v>43914</v>
      </c>
      <c r="K29" s="6">
        <v>43914</v>
      </c>
      <c r="L29" s="5" t="s">
        <v>25</v>
      </c>
      <c r="M29" s="6">
        <v>43916</v>
      </c>
      <c r="N29" s="6">
        <v>43914</v>
      </c>
      <c r="O29" s="6">
        <v>43916</v>
      </c>
      <c r="P29" s="5">
        <v>2</v>
      </c>
      <c r="Q29" s="5">
        <f t="shared" si="11"/>
        <v>2</v>
      </c>
      <c r="R29" s="6">
        <v>43918</v>
      </c>
      <c r="S29" s="5" t="s">
        <v>26</v>
      </c>
      <c r="T29" s="5" t="s">
        <v>27</v>
      </c>
      <c r="U29" s="5" t="s">
        <v>143</v>
      </c>
      <c r="V29" s="5"/>
      <c r="W29" s="5" t="str">
        <f t="shared" si="5"/>
        <v>-</v>
      </c>
      <c r="X29" s="1">
        <f t="shared" si="6"/>
        <v>1</v>
      </c>
      <c r="Y29" s="10">
        <f t="shared" ca="1" si="12"/>
        <v>1</v>
      </c>
      <c r="Z29" s="10">
        <f t="shared" ca="1" si="7"/>
        <v>1</v>
      </c>
      <c r="AA29" s="4" t="str">
        <f t="shared" ca="1" si="8"/>
        <v>SI</v>
      </c>
    </row>
    <row r="30" spans="2:27" x14ac:dyDescent="0.25">
      <c r="B30" s="7">
        <f t="shared" si="9"/>
        <v>27</v>
      </c>
      <c r="C30" s="7" t="str">
        <f t="shared" si="1"/>
        <v>marzo</v>
      </c>
      <c r="D30" s="5" t="s">
        <v>22</v>
      </c>
      <c r="E30" s="5">
        <f t="shared" si="10"/>
        <v>19874589</v>
      </c>
      <c r="F30" s="5" t="s">
        <v>55</v>
      </c>
      <c r="G30" s="5">
        <f t="shared" ca="1" si="2"/>
        <v>4472</v>
      </c>
      <c r="H30" s="5">
        <f t="shared" ca="1" si="3"/>
        <v>9</v>
      </c>
      <c r="I30" s="5" t="s">
        <v>24</v>
      </c>
      <c r="J30" s="6">
        <v>43916</v>
      </c>
      <c r="K30" s="6">
        <v>43916</v>
      </c>
      <c r="L30" s="5" t="s">
        <v>25</v>
      </c>
      <c r="M30" s="6">
        <v>43918</v>
      </c>
      <c r="N30" s="6">
        <v>43916</v>
      </c>
      <c r="O30" s="6">
        <v>43918</v>
      </c>
      <c r="P30" s="5">
        <v>2</v>
      </c>
      <c r="Q30" s="5">
        <f t="shared" si="11"/>
        <v>2</v>
      </c>
      <c r="R30" s="6">
        <v>43920</v>
      </c>
      <c r="S30" s="5" t="s">
        <v>26</v>
      </c>
      <c r="T30" s="5" t="s">
        <v>27</v>
      </c>
      <c r="U30" s="5" t="s">
        <v>143</v>
      </c>
      <c r="V30" s="5"/>
      <c r="W30" s="5" t="str">
        <f t="shared" si="5"/>
        <v>-</v>
      </c>
      <c r="X30" s="1">
        <f t="shared" si="6"/>
        <v>1</v>
      </c>
      <c r="Y30" s="10">
        <f t="shared" ca="1" si="12"/>
        <v>1</v>
      </c>
      <c r="Z30" s="10">
        <f t="shared" ca="1" si="7"/>
        <v>1</v>
      </c>
      <c r="AA30" s="4" t="str">
        <f t="shared" ca="1" si="8"/>
        <v>SI</v>
      </c>
    </row>
    <row r="31" spans="2:27" x14ac:dyDescent="0.25">
      <c r="B31" s="7">
        <f t="shared" si="9"/>
        <v>28</v>
      </c>
      <c r="C31" s="7" t="str">
        <f t="shared" si="1"/>
        <v>marzo</v>
      </c>
      <c r="D31" s="5" t="s">
        <v>22</v>
      </c>
      <c r="E31" s="5">
        <f t="shared" si="10"/>
        <v>19874590</v>
      </c>
      <c r="F31" s="5" t="s">
        <v>56</v>
      </c>
      <c r="G31" s="5">
        <f t="shared" ca="1" si="2"/>
        <v>1856</v>
      </c>
      <c r="H31" s="5">
        <f t="shared" ca="1" si="3"/>
        <v>3</v>
      </c>
      <c r="I31" s="5" t="s">
        <v>24</v>
      </c>
      <c r="J31" s="6">
        <v>43918</v>
      </c>
      <c r="K31" s="6">
        <v>43918</v>
      </c>
      <c r="L31" s="5" t="s">
        <v>25</v>
      </c>
      <c r="M31" s="6">
        <v>43920</v>
      </c>
      <c r="N31" s="6">
        <v>43918</v>
      </c>
      <c r="O31" s="6">
        <v>43920</v>
      </c>
      <c r="P31" s="5">
        <v>2</v>
      </c>
      <c r="Q31" s="5">
        <f t="shared" si="11"/>
        <v>2</v>
      </c>
      <c r="R31" s="6">
        <v>43922</v>
      </c>
      <c r="S31" s="5" t="s">
        <v>26</v>
      </c>
      <c r="T31" s="5" t="s">
        <v>27</v>
      </c>
      <c r="U31" s="5" t="s">
        <v>143</v>
      </c>
      <c r="V31" s="5"/>
      <c r="W31" s="5" t="str">
        <f t="shared" si="5"/>
        <v>-</v>
      </c>
      <c r="X31" s="1">
        <f t="shared" si="6"/>
        <v>1</v>
      </c>
      <c r="Y31" s="10">
        <f t="shared" ca="1" si="12"/>
        <v>1</v>
      </c>
      <c r="Z31" s="10">
        <f t="shared" ca="1" si="7"/>
        <v>1</v>
      </c>
      <c r="AA31" s="4" t="str">
        <f t="shared" ca="1" si="8"/>
        <v>SI</v>
      </c>
    </row>
    <row r="32" spans="2:27" x14ac:dyDescent="0.25">
      <c r="B32" s="7">
        <f t="shared" si="9"/>
        <v>29</v>
      </c>
      <c r="C32" s="7" t="str">
        <f t="shared" si="1"/>
        <v>marzo</v>
      </c>
      <c r="D32" s="5" t="s">
        <v>22</v>
      </c>
      <c r="E32" s="5">
        <f t="shared" si="10"/>
        <v>19874591</v>
      </c>
      <c r="F32" s="5" t="s">
        <v>57</v>
      </c>
      <c r="G32" s="5">
        <f t="shared" ca="1" si="2"/>
        <v>3824</v>
      </c>
      <c r="H32" s="5">
        <f t="shared" ca="1" si="3"/>
        <v>4</v>
      </c>
      <c r="I32" s="5" t="s">
        <v>24</v>
      </c>
      <c r="J32" s="6">
        <v>43920</v>
      </c>
      <c r="K32" s="6">
        <v>43920</v>
      </c>
      <c r="L32" s="5" t="s">
        <v>25</v>
      </c>
      <c r="M32" s="6">
        <v>43922</v>
      </c>
      <c r="N32" s="6">
        <v>43920</v>
      </c>
      <c r="O32" s="6">
        <v>43922</v>
      </c>
      <c r="P32" s="5">
        <v>2</v>
      </c>
      <c r="Q32" s="5">
        <f t="shared" si="11"/>
        <v>2</v>
      </c>
      <c r="R32" s="6">
        <v>43924</v>
      </c>
      <c r="S32" s="5" t="s">
        <v>26</v>
      </c>
      <c r="T32" s="5" t="s">
        <v>27</v>
      </c>
      <c r="U32" s="5" t="s">
        <v>143</v>
      </c>
      <c r="V32" s="5">
        <f t="shared" ref="V32" ca="1" si="13">RANDBETWEEN(0,100)</f>
        <v>95</v>
      </c>
      <c r="W32" s="5" t="str">
        <f t="shared" ca="1" si="5"/>
        <v>Daño de Empaque</v>
      </c>
      <c r="X32" s="1">
        <f t="shared" si="6"/>
        <v>1</v>
      </c>
      <c r="Y32" s="10">
        <f t="shared" ca="1" si="12"/>
        <v>0.97515690376569042</v>
      </c>
      <c r="Z32" s="10">
        <f t="shared" ca="1" si="7"/>
        <v>0.97515690376569042</v>
      </c>
      <c r="AA32" s="4" t="str">
        <f t="shared" ca="1" si="8"/>
        <v>NO</v>
      </c>
    </row>
    <row r="33" spans="2:27" x14ac:dyDescent="0.25">
      <c r="B33" s="7">
        <f t="shared" si="9"/>
        <v>30</v>
      </c>
      <c r="C33" s="7" t="str">
        <f t="shared" si="1"/>
        <v>abril</v>
      </c>
      <c r="D33" s="5" t="s">
        <v>22</v>
      </c>
      <c r="E33" s="5">
        <f t="shared" si="10"/>
        <v>19874592</v>
      </c>
      <c r="F33" s="5" t="s">
        <v>58</v>
      </c>
      <c r="G33" s="5">
        <f t="shared" ca="1" si="2"/>
        <v>3057</v>
      </c>
      <c r="H33" s="5">
        <f t="shared" ca="1" si="3"/>
        <v>4</v>
      </c>
      <c r="I33" s="5" t="s">
        <v>24</v>
      </c>
      <c r="J33" s="6">
        <v>43922</v>
      </c>
      <c r="K33" s="6">
        <v>43922</v>
      </c>
      <c r="L33" s="5" t="s">
        <v>25</v>
      </c>
      <c r="M33" s="6">
        <v>43924</v>
      </c>
      <c r="N33" s="6">
        <v>43922</v>
      </c>
      <c r="O33" s="6">
        <v>43924</v>
      </c>
      <c r="P33" s="5">
        <v>2</v>
      </c>
      <c r="Q33" s="5">
        <f t="shared" si="11"/>
        <v>2</v>
      </c>
      <c r="R33" s="6">
        <v>43926</v>
      </c>
      <c r="S33" s="5" t="s">
        <v>26</v>
      </c>
      <c r="T33" s="5" t="s">
        <v>27</v>
      </c>
      <c r="U33" s="5" t="s">
        <v>143</v>
      </c>
      <c r="V33" s="5"/>
      <c r="W33" s="5" t="str">
        <f t="shared" si="5"/>
        <v>-</v>
      </c>
      <c r="X33" s="1">
        <f t="shared" si="6"/>
        <v>1</v>
      </c>
      <c r="Y33" s="10">
        <f t="shared" ca="1" si="12"/>
        <v>1</v>
      </c>
      <c r="Z33" s="10">
        <f t="shared" ca="1" si="7"/>
        <v>1</v>
      </c>
      <c r="AA33" s="4" t="str">
        <f t="shared" ca="1" si="8"/>
        <v>SI</v>
      </c>
    </row>
    <row r="34" spans="2:27" x14ac:dyDescent="0.25">
      <c r="B34" s="7">
        <f t="shared" si="9"/>
        <v>31</v>
      </c>
      <c r="C34" s="7" t="str">
        <f t="shared" si="1"/>
        <v>abril</v>
      </c>
      <c r="D34" s="5" t="s">
        <v>22</v>
      </c>
      <c r="E34" s="5">
        <f t="shared" si="10"/>
        <v>19874593</v>
      </c>
      <c r="F34" s="5" t="s">
        <v>59</v>
      </c>
      <c r="G34" s="5">
        <f t="shared" ca="1" si="2"/>
        <v>2026</v>
      </c>
      <c r="H34" s="5">
        <f t="shared" ca="1" si="3"/>
        <v>1</v>
      </c>
      <c r="I34" s="5" t="s">
        <v>24</v>
      </c>
      <c r="J34" s="6">
        <v>43924</v>
      </c>
      <c r="K34" s="6">
        <v>43924</v>
      </c>
      <c r="L34" s="5" t="s">
        <v>25</v>
      </c>
      <c r="M34" s="6">
        <v>43926</v>
      </c>
      <c r="N34" s="6">
        <v>43924</v>
      </c>
      <c r="O34" s="6">
        <v>43926</v>
      </c>
      <c r="P34" s="5">
        <v>2</v>
      </c>
      <c r="Q34" s="5">
        <f t="shared" si="11"/>
        <v>2</v>
      </c>
      <c r="R34" s="6">
        <v>43928</v>
      </c>
      <c r="S34" s="5" t="s">
        <v>26</v>
      </c>
      <c r="T34" s="5" t="s">
        <v>27</v>
      </c>
      <c r="U34" s="5" t="s">
        <v>143</v>
      </c>
      <c r="V34" s="5"/>
      <c r="W34" s="5" t="str">
        <f t="shared" si="5"/>
        <v>-</v>
      </c>
      <c r="X34" s="1">
        <f t="shared" si="6"/>
        <v>1</v>
      </c>
      <c r="Y34" s="10">
        <f t="shared" ca="1" si="12"/>
        <v>1</v>
      </c>
      <c r="Z34" s="10">
        <f t="shared" ca="1" si="7"/>
        <v>1</v>
      </c>
      <c r="AA34" s="4" t="str">
        <f t="shared" ca="1" si="8"/>
        <v>SI</v>
      </c>
    </row>
    <row r="35" spans="2:27" x14ac:dyDescent="0.25">
      <c r="B35" s="7">
        <f t="shared" si="9"/>
        <v>32</v>
      </c>
      <c r="C35" s="7" t="str">
        <f t="shared" si="1"/>
        <v>abril</v>
      </c>
      <c r="D35" s="5" t="s">
        <v>22</v>
      </c>
      <c r="E35" s="5">
        <f t="shared" si="10"/>
        <v>19874594</v>
      </c>
      <c r="F35" s="5" t="s">
        <v>60</v>
      </c>
      <c r="G35" s="5">
        <f t="shared" ca="1" si="2"/>
        <v>3855</v>
      </c>
      <c r="H35" s="5">
        <f t="shared" ca="1" si="3"/>
        <v>3</v>
      </c>
      <c r="I35" s="5" t="s">
        <v>24</v>
      </c>
      <c r="J35" s="6">
        <v>43926</v>
      </c>
      <c r="K35" s="6">
        <v>43926</v>
      </c>
      <c r="L35" s="5" t="s">
        <v>25</v>
      </c>
      <c r="M35" s="6">
        <v>43928</v>
      </c>
      <c r="N35" s="6">
        <v>43926</v>
      </c>
      <c r="O35" s="6">
        <v>43928</v>
      </c>
      <c r="P35" s="5">
        <v>2</v>
      </c>
      <c r="Q35" s="5">
        <f t="shared" si="11"/>
        <v>2</v>
      </c>
      <c r="R35" s="6">
        <v>43930</v>
      </c>
      <c r="S35" s="5" t="s">
        <v>26</v>
      </c>
      <c r="T35" s="5" t="s">
        <v>27</v>
      </c>
      <c r="U35" s="5" t="s">
        <v>140</v>
      </c>
      <c r="V35" s="5"/>
      <c r="W35" s="5" t="str">
        <f t="shared" si="5"/>
        <v>-</v>
      </c>
      <c r="X35" s="1">
        <f t="shared" si="6"/>
        <v>1</v>
      </c>
      <c r="Y35" s="10">
        <f t="shared" ca="1" si="12"/>
        <v>1</v>
      </c>
      <c r="Z35" s="10">
        <f t="shared" ca="1" si="7"/>
        <v>1</v>
      </c>
      <c r="AA35" s="4" t="str">
        <f t="shared" ca="1" si="8"/>
        <v>SI</v>
      </c>
    </row>
    <row r="36" spans="2:27" x14ac:dyDescent="0.25">
      <c r="B36" s="7">
        <f t="shared" si="9"/>
        <v>33</v>
      </c>
      <c r="C36" s="7" t="str">
        <f t="shared" si="1"/>
        <v>abril</v>
      </c>
      <c r="D36" s="5" t="s">
        <v>22</v>
      </c>
      <c r="E36" s="5">
        <f t="shared" si="10"/>
        <v>19874595</v>
      </c>
      <c r="F36" s="5" t="s">
        <v>61</v>
      </c>
      <c r="G36" s="5">
        <f t="shared" ca="1" si="2"/>
        <v>4925</v>
      </c>
      <c r="H36" s="5">
        <f t="shared" ca="1" si="3"/>
        <v>3</v>
      </c>
      <c r="I36" s="5" t="s">
        <v>24</v>
      </c>
      <c r="J36" s="6">
        <v>43928</v>
      </c>
      <c r="K36" s="6">
        <v>43928</v>
      </c>
      <c r="L36" s="5" t="s">
        <v>25</v>
      </c>
      <c r="M36" s="6">
        <v>43930</v>
      </c>
      <c r="N36" s="6">
        <v>43928</v>
      </c>
      <c r="O36" s="6">
        <v>43930</v>
      </c>
      <c r="P36" s="5">
        <v>2</v>
      </c>
      <c r="Q36" s="5">
        <f t="shared" si="11"/>
        <v>2</v>
      </c>
      <c r="R36" s="6">
        <v>43932</v>
      </c>
      <c r="S36" s="5" t="s">
        <v>26</v>
      </c>
      <c r="T36" s="5" t="s">
        <v>27</v>
      </c>
      <c r="U36" s="5" t="s">
        <v>140</v>
      </c>
      <c r="V36" s="5"/>
      <c r="W36" s="5" t="str">
        <f t="shared" si="5"/>
        <v>-</v>
      </c>
      <c r="X36" s="1">
        <f t="shared" si="6"/>
        <v>1</v>
      </c>
      <c r="Y36" s="10">
        <f t="shared" ca="1" si="12"/>
        <v>1</v>
      </c>
      <c r="Z36" s="10">
        <f t="shared" ca="1" si="7"/>
        <v>1</v>
      </c>
      <c r="AA36" s="4" t="str">
        <f t="shared" ca="1" si="8"/>
        <v>SI</v>
      </c>
    </row>
    <row r="37" spans="2:27" x14ac:dyDescent="0.25">
      <c r="B37" s="7">
        <f t="shared" si="9"/>
        <v>34</v>
      </c>
      <c r="C37" s="7" t="str">
        <f t="shared" si="1"/>
        <v>abril</v>
      </c>
      <c r="D37" s="5" t="s">
        <v>22</v>
      </c>
      <c r="E37" s="5">
        <f t="shared" si="10"/>
        <v>19874596</v>
      </c>
      <c r="F37" s="5" t="s">
        <v>62</v>
      </c>
      <c r="G37" s="5">
        <f t="shared" ca="1" si="2"/>
        <v>1644</v>
      </c>
      <c r="H37" s="5">
        <f t="shared" ca="1" si="3"/>
        <v>6</v>
      </c>
      <c r="I37" s="5" t="s">
        <v>24</v>
      </c>
      <c r="J37" s="6">
        <v>43930</v>
      </c>
      <c r="K37" s="6">
        <v>43930</v>
      </c>
      <c r="L37" s="5" t="s">
        <v>25</v>
      </c>
      <c r="M37" s="6">
        <v>43932</v>
      </c>
      <c r="N37" s="6">
        <v>43930</v>
      </c>
      <c r="O37" s="6">
        <v>43932</v>
      </c>
      <c r="P37" s="5">
        <v>2</v>
      </c>
      <c r="Q37" s="5">
        <f t="shared" si="11"/>
        <v>2</v>
      </c>
      <c r="R37" s="6">
        <v>43934</v>
      </c>
      <c r="S37" s="5" t="s">
        <v>26</v>
      </c>
      <c r="T37" s="5" t="s">
        <v>27</v>
      </c>
      <c r="U37" s="5" t="s">
        <v>140</v>
      </c>
      <c r="V37" s="5"/>
      <c r="W37" s="5" t="str">
        <f t="shared" si="5"/>
        <v>-</v>
      </c>
      <c r="X37" s="1">
        <f t="shared" si="6"/>
        <v>1</v>
      </c>
      <c r="Y37" s="10">
        <f t="shared" ca="1" si="12"/>
        <v>1</v>
      </c>
      <c r="Z37" s="10">
        <f t="shared" ca="1" si="7"/>
        <v>1</v>
      </c>
      <c r="AA37" s="4" t="str">
        <f t="shared" ca="1" si="8"/>
        <v>SI</v>
      </c>
    </row>
    <row r="38" spans="2:27" x14ac:dyDescent="0.25">
      <c r="B38" s="7">
        <f t="shared" si="9"/>
        <v>35</v>
      </c>
      <c r="C38" s="7" t="str">
        <f t="shared" si="1"/>
        <v>abril</v>
      </c>
      <c r="D38" s="5" t="s">
        <v>22</v>
      </c>
      <c r="E38" s="5">
        <f t="shared" si="10"/>
        <v>19874597</v>
      </c>
      <c r="F38" s="5" t="s">
        <v>63</v>
      </c>
      <c r="G38" s="5">
        <f t="shared" ca="1" si="2"/>
        <v>1231</v>
      </c>
      <c r="H38" s="5">
        <f t="shared" ca="1" si="3"/>
        <v>4</v>
      </c>
      <c r="I38" s="5" t="s">
        <v>24</v>
      </c>
      <c r="J38" s="6">
        <v>43932</v>
      </c>
      <c r="K38" s="6">
        <v>43932</v>
      </c>
      <c r="L38" s="5" t="s">
        <v>25</v>
      </c>
      <c r="M38" s="6">
        <v>43934</v>
      </c>
      <c r="N38" s="6">
        <v>43932</v>
      </c>
      <c r="O38" s="6">
        <v>43934</v>
      </c>
      <c r="P38" s="5">
        <v>2</v>
      </c>
      <c r="Q38" s="5">
        <f t="shared" si="11"/>
        <v>2</v>
      </c>
      <c r="R38" s="6">
        <v>43936</v>
      </c>
      <c r="S38" s="5" t="s">
        <v>26</v>
      </c>
      <c r="T38" s="5" t="s">
        <v>27</v>
      </c>
      <c r="U38" s="5" t="s">
        <v>140</v>
      </c>
      <c r="V38" s="5"/>
      <c r="W38" s="5" t="str">
        <f t="shared" si="5"/>
        <v>-</v>
      </c>
      <c r="X38" s="1">
        <f t="shared" si="6"/>
        <v>1</v>
      </c>
      <c r="Y38" s="10">
        <f t="shared" ca="1" si="12"/>
        <v>1</v>
      </c>
      <c r="Z38" s="10">
        <f t="shared" ca="1" si="7"/>
        <v>1</v>
      </c>
      <c r="AA38" s="4" t="str">
        <f t="shared" ca="1" si="8"/>
        <v>SI</v>
      </c>
    </row>
    <row r="39" spans="2:27" x14ac:dyDescent="0.25">
      <c r="B39" s="7">
        <f t="shared" si="9"/>
        <v>36</v>
      </c>
      <c r="C39" s="7" t="str">
        <f t="shared" si="1"/>
        <v>abril</v>
      </c>
      <c r="D39" s="5" t="s">
        <v>22</v>
      </c>
      <c r="E39" s="5">
        <f t="shared" si="10"/>
        <v>19874598</v>
      </c>
      <c r="F39" s="5" t="s">
        <v>64</v>
      </c>
      <c r="G39" s="5">
        <f t="shared" ca="1" si="2"/>
        <v>3297</v>
      </c>
      <c r="H39" s="5">
        <f t="shared" ca="1" si="3"/>
        <v>8</v>
      </c>
      <c r="I39" s="5" t="s">
        <v>24</v>
      </c>
      <c r="J39" s="6">
        <v>43934</v>
      </c>
      <c r="K39" s="6">
        <v>43934</v>
      </c>
      <c r="L39" s="5" t="s">
        <v>25</v>
      </c>
      <c r="M39" s="6">
        <v>43936</v>
      </c>
      <c r="N39" s="6">
        <v>43934</v>
      </c>
      <c r="O39" s="6">
        <v>43936</v>
      </c>
      <c r="P39" s="5">
        <v>2</v>
      </c>
      <c r="Q39" s="5">
        <f t="shared" si="11"/>
        <v>2</v>
      </c>
      <c r="R39" s="6">
        <v>43938</v>
      </c>
      <c r="S39" s="5" t="s">
        <v>26</v>
      </c>
      <c r="T39" s="5" t="s">
        <v>27</v>
      </c>
      <c r="U39" s="5" t="s">
        <v>140</v>
      </c>
      <c r="V39" s="5"/>
      <c r="W39" s="5" t="str">
        <f t="shared" si="5"/>
        <v>-</v>
      </c>
      <c r="X39" s="1">
        <f t="shared" si="6"/>
        <v>1</v>
      </c>
      <c r="Y39" s="10">
        <f t="shared" ca="1" si="12"/>
        <v>1</v>
      </c>
      <c r="Z39" s="10">
        <f t="shared" ca="1" si="7"/>
        <v>1</v>
      </c>
      <c r="AA39" s="4" t="str">
        <f t="shared" ca="1" si="8"/>
        <v>SI</v>
      </c>
    </row>
    <row r="40" spans="2:27" x14ac:dyDescent="0.25">
      <c r="B40" s="7">
        <f t="shared" si="9"/>
        <v>37</v>
      </c>
      <c r="C40" s="7" t="str">
        <f t="shared" si="1"/>
        <v>abril</v>
      </c>
      <c r="D40" s="5" t="s">
        <v>22</v>
      </c>
      <c r="E40" s="5">
        <f t="shared" si="10"/>
        <v>19874599</v>
      </c>
      <c r="F40" s="5" t="s">
        <v>65</v>
      </c>
      <c r="G40" s="5">
        <f t="shared" ca="1" si="2"/>
        <v>4274</v>
      </c>
      <c r="H40" s="5">
        <f t="shared" ca="1" si="3"/>
        <v>9</v>
      </c>
      <c r="I40" s="5" t="s">
        <v>24</v>
      </c>
      <c r="J40" s="6">
        <v>43936</v>
      </c>
      <c r="K40" s="6">
        <v>43936</v>
      </c>
      <c r="L40" s="5" t="s">
        <v>25</v>
      </c>
      <c r="M40" s="6">
        <v>43938</v>
      </c>
      <c r="N40" s="6">
        <v>43936</v>
      </c>
      <c r="O40" s="6">
        <v>43938</v>
      </c>
      <c r="P40" s="5">
        <v>2</v>
      </c>
      <c r="Q40" s="5">
        <f t="shared" si="11"/>
        <v>2</v>
      </c>
      <c r="R40" s="6">
        <v>43940</v>
      </c>
      <c r="S40" s="5" t="s">
        <v>26</v>
      </c>
      <c r="T40" s="5" t="s">
        <v>27</v>
      </c>
      <c r="U40" s="5" t="s">
        <v>140</v>
      </c>
      <c r="V40" s="5"/>
      <c r="W40" s="5" t="str">
        <f t="shared" si="5"/>
        <v>-</v>
      </c>
      <c r="X40" s="1">
        <f t="shared" si="6"/>
        <v>1</v>
      </c>
      <c r="Y40" s="10">
        <f t="shared" ca="1" si="12"/>
        <v>1</v>
      </c>
      <c r="Z40" s="10">
        <f t="shared" ca="1" si="7"/>
        <v>1</v>
      </c>
      <c r="AA40" s="4" t="str">
        <f t="shared" ca="1" si="8"/>
        <v>SI</v>
      </c>
    </row>
    <row r="41" spans="2:27" x14ac:dyDescent="0.25">
      <c r="B41" s="7">
        <f t="shared" si="9"/>
        <v>38</v>
      </c>
      <c r="C41" s="7" t="str">
        <f t="shared" si="1"/>
        <v>abril</v>
      </c>
      <c r="D41" s="5" t="s">
        <v>22</v>
      </c>
      <c r="E41" s="5">
        <f t="shared" si="10"/>
        <v>19874600</v>
      </c>
      <c r="F41" s="5" t="s">
        <v>66</v>
      </c>
      <c r="G41" s="5">
        <f t="shared" ca="1" si="2"/>
        <v>1927</v>
      </c>
      <c r="H41" s="5">
        <f t="shared" ca="1" si="3"/>
        <v>7</v>
      </c>
      <c r="I41" s="5" t="s">
        <v>24</v>
      </c>
      <c r="J41" s="6">
        <v>43938</v>
      </c>
      <c r="K41" s="6">
        <v>43938</v>
      </c>
      <c r="L41" s="5" t="s">
        <v>25</v>
      </c>
      <c r="M41" s="6">
        <v>43940</v>
      </c>
      <c r="N41" s="6">
        <v>43938</v>
      </c>
      <c r="O41" s="6">
        <v>43940</v>
      </c>
      <c r="P41" s="5">
        <v>2</v>
      </c>
      <c r="Q41" s="5">
        <f t="shared" si="11"/>
        <v>2</v>
      </c>
      <c r="R41" s="6">
        <v>43942</v>
      </c>
      <c r="S41" s="5" t="s">
        <v>26</v>
      </c>
      <c r="T41" s="5" t="s">
        <v>27</v>
      </c>
      <c r="U41" s="5" t="s">
        <v>140</v>
      </c>
      <c r="V41" s="5"/>
      <c r="W41" s="5" t="str">
        <f t="shared" si="5"/>
        <v>-</v>
      </c>
      <c r="X41" s="1">
        <f t="shared" si="6"/>
        <v>1</v>
      </c>
      <c r="Y41" s="10">
        <f t="shared" ca="1" si="12"/>
        <v>1</v>
      </c>
      <c r="Z41" s="10">
        <f t="shared" ca="1" si="7"/>
        <v>1</v>
      </c>
      <c r="AA41" s="4" t="str">
        <f t="shared" ca="1" si="8"/>
        <v>SI</v>
      </c>
    </row>
    <row r="42" spans="2:27" x14ac:dyDescent="0.25">
      <c r="B42" s="7">
        <f t="shared" si="9"/>
        <v>39</v>
      </c>
      <c r="C42" s="7" t="str">
        <f t="shared" si="1"/>
        <v>abril</v>
      </c>
      <c r="D42" s="5" t="s">
        <v>22</v>
      </c>
      <c r="E42" s="5">
        <f t="shared" si="10"/>
        <v>19874601</v>
      </c>
      <c r="F42" s="5" t="s">
        <v>67</v>
      </c>
      <c r="G42" s="5">
        <f t="shared" ca="1" si="2"/>
        <v>4415</v>
      </c>
      <c r="H42" s="5">
        <f t="shared" ca="1" si="3"/>
        <v>8</v>
      </c>
      <c r="I42" s="5" t="s">
        <v>24</v>
      </c>
      <c r="J42" s="6">
        <v>43940</v>
      </c>
      <c r="K42" s="6">
        <v>43940</v>
      </c>
      <c r="L42" s="5" t="s">
        <v>25</v>
      </c>
      <c r="M42" s="6">
        <v>43942</v>
      </c>
      <c r="N42" s="6">
        <v>43940</v>
      </c>
      <c r="O42" s="6">
        <v>43942</v>
      </c>
      <c r="P42" s="5">
        <v>2</v>
      </c>
      <c r="Q42" s="5">
        <f t="shared" si="11"/>
        <v>2</v>
      </c>
      <c r="R42" s="6">
        <v>43944</v>
      </c>
      <c r="S42" s="5" t="s">
        <v>26</v>
      </c>
      <c r="T42" s="5" t="s">
        <v>27</v>
      </c>
      <c r="U42" s="5" t="s">
        <v>140</v>
      </c>
      <c r="V42" s="5"/>
      <c r="W42" s="5" t="str">
        <f t="shared" si="5"/>
        <v>-</v>
      </c>
      <c r="X42" s="1">
        <f t="shared" si="6"/>
        <v>1</v>
      </c>
      <c r="Y42" s="10">
        <f t="shared" ca="1" si="12"/>
        <v>1</v>
      </c>
      <c r="Z42" s="10">
        <f t="shared" ca="1" si="7"/>
        <v>1</v>
      </c>
      <c r="AA42" s="4" t="str">
        <f t="shared" ca="1" si="8"/>
        <v>SI</v>
      </c>
    </row>
    <row r="43" spans="2:27" x14ac:dyDescent="0.25">
      <c r="B43" s="7">
        <f t="shared" si="9"/>
        <v>40</v>
      </c>
      <c r="C43" s="7" t="str">
        <f t="shared" si="1"/>
        <v>abril</v>
      </c>
      <c r="D43" s="5" t="s">
        <v>22</v>
      </c>
      <c r="E43" s="5">
        <f t="shared" si="10"/>
        <v>19874602</v>
      </c>
      <c r="F43" s="5" t="s">
        <v>68</v>
      </c>
      <c r="G43" s="5">
        <f t="shared" ca="1" si="2"/>
        <v>2050</v>
      </c>
      <c r="H43" s="5">
        <f t="shared" ca="1" si="3"/>
        <v>9</v>
      </c>
      <c r="I43" s="5" t="s">
        <v>24</v>
      </c>
      <c r="J43" s="6">
        <v>43942</v>
      </c>
      <c r="K43" s="6">
        <v>43942</v>
      </c>
      <c r="L43" s="5" t="s">
        <v>25</v>
      </c>
      <c r="M43" s="6">
        <v>43944</v>
      </c>
      <c r="N43" s="6">
        <v>43942</v>
      </c>
      <c r="O43" s="6">
        <v>43944</v>
      </c>
      <c r="P43" s="5">
        <v>2</v>
      </c>
      <c r="Q43" s="5">
        <f t="shared" si="11"/>
        <v>2</v>
      </c>
      <c r="R43" s="6">
        <v>43946</v>
      </c>
      <c r="S43" s="5" t="s">
        <v>26</v>
      </c>
      <c r="T43" s="5" t="s">
        <v>27</v>
      </c>
      <c r="U43" s="5" t="s">
        <v>141</v>
      </c>
      <c r="V43" s="5"/>
      <c r="W43" s="5" t="str">
        <f t="shared" si="5"/>
        <v>-</v>
      </c>
      <c r="X43" s="1">
        <f t="shared" si="6"/>
        <v>1</v>
      </c>
      <c r="Y43" s="10">
        <f t="shared" ca="1" si="12"/>
        <v>1</v>
      </c>
      <c r="Z43" s="10">
        <f t="shared" ca="1" si="7"/>
        <v>1</v>
      </c>
      <c r="AA43" s="4" t="str">
        <f t="shared" ca="1" si="8"/>
        <v>SI</v>
      </c>
    </row>
    <row r="44" spans="2:27" x14ac:dyDescent="0.25">
      <c r="B44" s="7">
        <f t="shared" si="9"/>
        <v>41</v>
      </c>
      <c r="C44" s="7" t="str">
        <f t="shared" si="1"/>
        <v>abril</v>
      </c>
      <c r="D44" s="5" t="s">
        <v>22</v>
      </c>
      <c r="E44" s="5">
        <f t="shared" si="10"/>
        <v>19874603</v>
      </c>
      <c r="F44" s="5" t="s">
        <v>69</v>
      </c>
      <c r="G44" s="5">
        <f t="shared" ca="1" si="2"/>
        <v>3660</v>
      </c>
      <c r="H44" s="5">
        <f t="shared" ca="1" si="3"/>
        <v>5</v>
      </c>
      <c r="I44" s="5" t="s">
        <v>24</v>
      </c>
      <c r="J44" s="6">
        <v>43944</v>
      </c>
      <c r="K44" s="6">
        <v>43944</v>
      </c>
      <c r="L44" s="5" t="s">
        <v>25</v>
      </c>
      <c r="M44" s="6">
        <v>43946</v>
      </c>
      <c r="N44" s="6">
        <v>43944</v>
      </c>
      <c r="O44" s="6">
        <v>43946</v>
      </c>
      <c r="P44" s="5">
        <v>2</v>
      </c>
      <c r="Q44" s="5">
        <f t="shared" si="11"/>
        <v>2</v>
      </c>
      <c r="R44" s="6">
        <v>43948</v>
      </c>
      <c r="S44" s="5" t="s">
        <v>26</v>
      </c>
      <c r="T44" s="5" t="s">
        <v>27</v>
      </c>
      <c r="U44" s="5" t="s">
        <v>141</v>
      </c>
      <c r="V44" s="5"/>
      <c r="W44" s="5" t="str">
        <f t="shared" si="5"/>
        <v>-</v>
      </c>
      <c r="X44" s="1">
        <f t="shared" si="6"/>
        <v>1</v>
      </c>
      <c r="Y44" s="10">
        <f t="shared" ca="1" si="12"/>
        <v>1</v>
      </c>
      <c r="Z44" s="10">
        <f t="shared" ca="1" si="7"/>
        <v>1</v>
      </c>
      <c r="AA44" s="4" t="str">
        <f t="shared" ca="1" si="8"/>
        <v>SI</v>
      </c>
    </row>
    <row r="45" spans="2:27" x14ac:dyDescent="0.25">
      <c r="B45" s="7">
        <f t="shared" si="9"/>
        <v>42</v>
      </c>
      <c r="C45" s="7" t="str">
        <f t="shared" si="1"/>
        <v>abril</v>
      </c>
      <c r="D45" s="5" t="s">
        <v>22</v>
      </c>
      <c r="E45" s="5">
        <f t="shared" si="10"/>
        <v>19874604</v>
      </c>
      <c r="F45" s="5" t="s">
        <v>70</v>
      </c>
      <c r="G45" s="5">
        <f t="shared" ca="1" si="2"/>
        <v>2182</v>
      </c>
      <c r="H45" s="5">
        <f t="shared" ca="1" si="3"/>
        <v>8</v>
      </c>
      <c r="I45" s="5" t="s">
        <v>24</v>
      </c>
      <c r="J45" s="6">
        <v>43946</v>
      </c>
      <c r="K45" s="6">
        <v>43946</v>
      </c>
      <c r="L45" s="5" t="s">
        <v>25</v>
      </c>
      <c r="M45" s="6">
        <v>43948</v>
      </c>
      <c r="N45" s="6">
        <v>43946</v>
      </c>
      <c r="O45" s="6">
        <v>43948</v>
      </c>
      <c r="P45" s="5">
        <v>2</v>
      </c>
      <c r="Q45" s="5">
        <f t="shared" si="11"/>
        <v>2</v>
      </c>
      <c r="R45" s="6">
        <v>43950</v>
      </c>
      <c r="S45" s="5" t="s">
        <v>26</v>
      </c>
      <c r="T45" s="5" t="s">
        <v>27</v>
      </c>
      <c r="U45" s="5" t="s">
        <v>141</v>
      </c>
      <c r="V45" s="5"/>
      <c r="W45" s="5" t="str">
        <f t="shared" si="5"/>
        <v>-</v>
      </c>
      <c r="X45" s="1">
        <f t="shared" si="6"/>
        <v>1</v>
      </c>
      <c r="Y45" s="10">
        <f t="shared" ca="1" si="12"/>
        <v>1</v>
      </c>
      <c r="Z45" s="10">
        <f t="shared" ca="1" si="7"/>
        <v>1</v>
      </c>
      <c r="AA45" s="4" t="str">
        <f t="shared" ca="1" si="8"/>
        <v>SI</v>
      </c>
    </row>
    <row r="46" spans="2:27" x14ac:dyDescent="0.25">
      <c r="B46" s="7">
        <f t="shared" si="9"/>
        <v>43</v>
      </c>
      <c r="C46" s="7" t="str">
        <f t="shared" si="1"/>
        <v>abril</v>
      </c>
      <c r="D46" s="5" t="s">
        <v>22</v>
      </c>
      <c r="E46" s="5">
        <f t="shared" si="10"/>
        <v>19874605</v>
      </c>
      <c r="F46" s="5" t="s">
        <v>71</v>
      </c>
      <c r="G46" s="5">
        <f t="shared" ca="1" si="2"/>
        <v>1315</v>
      </c>
      <c r="H46" s="5">
        <f t="shared" ca="1" si="3"/>
        <v>9</v>
      </c>
      <c r="I46" s="5" t="s">
        <v>24</v>
      </c>
      <c r="J46" s="6">
        <v>43948</v>
      </c>
      <c r="K46" s="6">
        <v>43948</v>
      </c>
      <c r="L46" s="5" t="s">
        <v>25</v>
      </c>
      <c r="M46" s="6">
        <v>43950</v>
      </c>
      <c r="N46" s="6">
        <v>43948</v>
      </c>
      <c r="O46" s="6">
        <v>43950</v>
      </c>
      <c r="P46" s="5">
        <v>2</v>
      </c>
      <c r="Q46" s="5">
        <f t="shared" si="11"/>
        <v>2</v>
      </c>
      <c r="R46" s="6">
        <v>43952</v>
      </c>
      <c r="S46" s="5" t="s">
        <v>26</v>
      </c>
      <c r="T46" s="5" t="s">
        <v>27</v>
      </c>
      <c r="U46" s="5" t="s">
        <v>141</v>
      </c>
      <c r="V46" s="5"/>
      <c r="W46" s="5" t="str">
        <f t="shared" si="5"/>
        <v>-</v>
      </c>
      <c r="X46" s="1">
        <f t="shared" si="6"/>
        <v>1</v>
      </c>
      <c r="Y46" s="10">
        <f t="shared" ca="1" si="12"/>
        <v>1</v>
      </c>
      <c r="Z46" s="10">
        <f t="shared" ca="1" si="7"/>
        <v>1</v>
      </c>
      <c r="AA46" s="4" t="str">
        <f t="shared" ca="1" si="8"/>
        <v>SI</v>
      </c>
    </row>
    <row r="47" spans="2:27" x14ac:dyDescent="0.25">
      <c r="B47" s="7">
        <f t="shared" si="9"/>
        <v>44</v>
      </c>
      <c r="C47" s="7" t="str">
        <f t="shared" si="1"/>
        <v>abril</v>
      </c>
      <c r="D47" s="5" t="s">
        <v>22</v>
      </c>
      <c r="E47" s="5">
        <f t="shared" si="10"/>
        <v>19874606</v>
      </c>
      <c r="F47" s="5" t="s">
        <v>72</v>
      </c>
      <c r="G47" s="5">
        <f t="shared" ca="1" si="2"/>
        <v>2572</v>
      </c>
      <c r="H47" s="5">
        <f t="shared" ca="1" si="3"/>
        <v>7</v>
      </c>
      <c r="I47" s="5" t="s">
        <v>24</v>
      </c>
      <c r="J47" s="6">
        <v>43950</v>
      </c>
      <c r="K47" s="6">
        <v>43950</v>
      </c>
      <c r="L47" s="5" t="s">
        <v>25</v>
      </c>
      <c r="M47" s="6">
        <v>43952</v>
      </c>
      <c r="N47" s="6">
        <v>43950</v>
      </c>
      <c r="O47" s="6">
        <v>43952</v>
      </c>
      <c r="P47" s="5">
        <v>2</v>
      </c>
      <c r="Q47" s="5">
        <f t="shared" si="11"/>
        <v>2</v>
      </c>
      <c r="R47" s="6">
        <v>43954</v>
      </c>
      <c r="S47" s="5" t="s">
        <v>26</v>
      </c>
      <c r="T47" s="5" t="s">
        <v>27</v>
      </c>
      <c r="U47" s="5" t="s">
        <v>141</v>
      </c>
      <c r="V47" s="5"/>
      <c r="W47" s="5" t="str">
        <f t="shared" si="5"/>
        <v>-</v>
      </c>
      <c r="X47" s="1">
        <f t="shared" si="6"/>
        <v>1</v>
      </c>
      <c r="Y47" s="10">
        <f t="shared" ca="1" si="12"/>
        <v>1</v>
      </c>
      <c r="Z47" s="10">
        <f t="shared" ca="1" si="7"/>
        <v>1</v>
      </c>
      <c r="AA47" s="4" t="str">
        <f t="shared" ca="1" si="8"/>
        <v>SI</v>
      </c>
    </row>
    <row r="48" spans="2:27" x14ac:dyDescent="0.25">
      <c r="B48" s="7">
        <f t="shared" si="9"/>
        <v>45</v>
      </c>
      <c r="C48" s="7" t="str">
        <f t="shared" si="1"/>
        <v>mayo</v>
      </c>
      <c r="D48" s="5" t="s">
        <v>22</v>
      </c>
      <c r="E48" s="5">
        <f t="shared" si="10"/>
        <v>19874607</v>
      </c>
      <c r="F48" s="5" t="s">
        <v>73</v>
      </c>
      <c r="G48" s="5">
        <f t="shared" ca="1" si="2"/>
        <v>4988</v>
      </c>
      <c r="H48" s="5">
        <f t="shared" ca="1" si="3"/>
        <v>9</v>
      </c>
      <c r="I48" s="5" t="s">
        <v>24</v>
      </c>
      <c r="J48" s="6">
        <v>43952</v>
      </c>
      <c r="K48" s="6">
        <v>43952</v>
      </c>
      <c r="L48" s="5" t="s">
        <v>25</v>
      </c>
      <c r="M48" s="6">
        <v>43954</v>
      </c>
      <c r="N48" s="6">
        <v>43952</v>
      </c>
      <c r="O48" s="6">
        <v>43954</v>
      </c>
      <c r="P48" s="5">
        <v>2</v>
      </c>
      <c r="Q48" s="5">
        <f t="shared" si="11"/>
        <v>2</v>
      </c>
      <c r="R48" s="6">
        <v>43956</v>
      </c>
      <c r="S48" s="5" t="s">
        <v>26</v>
      </c>
      <c r="T48" s="5" t="s">
        <v>27</v>
      </c>
      <c r="U48" s="5" t="s">
        <v>141</v>
      </c>
      <c r="V48" s="5"/>
      <c r="W48" s="5" t="str">
        <f t="shared" si="5"/>
        <v>-</v>
      </c>
      <c r="X48" s="1">
        <f t="shared" si="6"/>
        <v>1</v>
      </c>
      <c r="Y48" s="10">
        <f t="shared" ca="1" si="12"/>
        <v>1</v>
      </c>
      <c r="Z48" s="10">
        <f t="shared" ca="1" si="7"/>
        <v>1</v>
      </c>
      <c r="AA48" s="4" t="str">
        <f t="shared" ca="1" si="8"/>
        <v>SI</v>
      </c>
    </row>
    <row r="49" spans="2:27" x14ac:dyDescent="0.25">
      <c r="B49" s="7">
        <f t="shared" si="9"/>
        <v>46</v>
      </c>
      <c r="C49" s="7" t="str">
        <f t="shared" si="1"/>
        <v>mayo</v>
      </c>
      <c r="D49" s="5" t="s">
        <v>22</v>
      </c>
      <c r="E49" s="5">
        <f t="shared" si="10"/>
        <v>19874608</v>
      </c>
      <c r="F49" s="5" t="s">
        <v>74</v>
      </c>
      <c r="G49" s="5">
        <f t="shared" ca="1" si="2"/>
        <v>2170</v>
      </c>
      <c r="H49" s="5">
        <f t="shared" ca="1" si="3"/>
        <v>7</v>
      </c>
      <c r="I49" s="5" t="s">
        <v>24</v>
      </c>
      <c r="J49" s="6">
        <v>43954</v>
      </c>
      <c r="K49" s="6">
        <v>43954</v>
      </c>
      <c r="L49" s="5" t="s">
        <v>25</v>
      </c>
      <c r="M49" s="6">
        <v>43956</v>
      </c>
      <c r="N49" s="6">
        <v>43954</v>
      </c>
      <c r="O49" s="6">
        <v>43956</v>
      </c>
      <c r="P49" s="5">
        <v>2</v>
      </c>
      <c r="Q49" s="5">
        <f t="shared" si="11"/>
        <v>2</v>
      </c>
      <c r="R49" s="6">
        <v>43958</v>
      </c>
      <c r="S49" s="5" t="s">
        <v>26</v>
      </c>
      <c r="T49" s="5" t="s">
        <v>27</v>
      </c>
      <c r="U49" s="5" t="s">
        <v>141</v>
      </c>
      <c r="V49" s="5"/>
      <c r="W49" s="5" t="str">
        <f t="shared" si="5"/>
        <v>-</v>
      </c>
      <c r="X49" s="1">
        <f t="shared" si="6"/>
        <v>1</v>
      </c>
      <c r="Y49" s="10">
        <f t="shared" ca="1" si="12"/>
        <v>1</v>
      </c>
      <c r="Z49" s="10">
        <f t="shared" ca="1" si="7"/>
        <v>1</v>
      </c>
      <c r="AA49" s="4" t="str">
        <f t="shared" ca="1" si="8"/>
        <v>SI</v>
      </c>
    </row>
    <row r="50" spans="2:27" x14ac:dyDescent="0.25">
      <c r="B50" s="7">
        <f t="shared" si="9"/>
        <v>47</v>
      </c>
      <c r="C50" s="7" t="str">
        <f t="shared" si="1"/>
        <v>mayo</v>
      </c>
      <c r="D50" s="5" t="s">
        <v>22</v>
      </c>
      <c r="E50" s="5">
        <f t="shared" si="10"/>
        <v>19874609</v>
      </c>
      <c r="F50" s="5" t="s">
        <v>75</v>
      </c>
      <c r="G50" s="5">
        <f t="shared" ca="1" si="2"/>
        <v>1759</v>
      </c>
      <c r="H50" s="5">
        <f t="shared" ca="1" si="3"/>
        <v>1</v>
      </c>
      <c r="I50" s="5" t="s">
        <v>24</v>
      </c>
      <c r="J50" s="6">
        <v>43956</v>
      </c>
      <c r="K50" s="6">
        <v>43956</v>
      </c>
      <c r="L50" s="5" t="s">
        <v>25</v>
      </c>
      <c r="M50" s="6">
        <v>43958</v>
      </c>
      <c r="N50" s="6">
        <v>43956</v>
      </c>
      <c r="O50" s="6">
        <v>43958</v>
      </c>
      <c r="P50" s="5">
        <v>2</v>
      </c>
      <c r="Q50" s="5">
        <f t="shared" si="11"/>
        <v>2</v>
      </c>
      <c r="R50" s="6">
        <v>43960</v>
      </c>
      <c r="S50" s="5" t="s">
        <v>26</v>
      </c>
      <c r="T50" s="5" t="s">
        <v>27</v>
      </c>
      <c r="U50" s="5" t="s">
        <v>141</v>
      </c>
      <c r="V50" s="5"/>
      <c r="W50" s="5" t="str">
        <f t="shared" si="5"/>
        <v>-</v>
      </c>
      <c r="X50" s="1">
        <f t="shared" si="6"/>
        <v>1</v>
      </c>
      <c r="Y50" s="10">
        <f t="shared" ca="1" si="12"/>
        <v>1</v>
      </c>
      <c r="Z50" s="10">
        <f t="shared" ca="1" si="7"/>
        <v>1</v>
      </c>
      <c r="AA50" s="4" t="str">
        <f t="shared" ca="1" si="8"/>
        <v>SI</v>
      </c>
    </row>
    <row r="51" spans="2:27" x14ac:dyDescent="0.25">
      <c r="B51" s="7">
        <f t="shared" si="9"/>
        <v>48</v>
      </c>
      <c r="C51" s="7" t="str">
        <f t="shared" si="1"/>
        <v>mayo</v>
      </c>
      <c r="D51" s="5" t="s">
        <v>22</v>
      </c>
      <c r="E51" s="5">
        <f t="shared" si="10"/>
        <v>19874610</v>
      </c>
      <c r="F51" s="5" t="s">
        <v>76</v>
      </c>
      <c r="G51" s="5">
        <f t="shared" ca="1" si="2"/>
        <v>4010</v>
      </c>
      <c r="H51" s="5">
        <f t="shared" ca="1" si="3"/>
        <v>9</v>
      </c>
      <c r="I51" s="5" t="s">
        <v>24</v>
      </c>
      <c r="J51" s="6">
        <v>43958</v>
      </c>
      <c r="K51" s="6">
        <v>43958</v>
      </c>
      <c r="L51" s="5" t="s">
        <v>25</v>
      </c>
      <c r="M51" s="6">
        <v>43960</v>
      </c>
      <c r="N51" s="6">
        <v>43958</v>
      </c>
      <c r="O51" s="6">
        <v>43960</v>
      </c>
      <c r="P51" s="5">
        <v>2</v>
      </c>
      <c r="Q51" s="5">
        <f t="shared" si="11"/>
        <v>2</v>
      </c>
      <c r="R51" s="6">
        <v>43962</v>
      </c>
      <c r="S51" s="5" t="s">
        <v>26</v>
      </c>
      <c r="T51" s="5" t="s">
        <v>27</v>
      </c>
      <c r="U51" s="5" t="s">
        <v>141</v>
      </c>
      <c r="V51" s="5"/>
      <c r="W51" s="5" t="str">
        <f t="shared" si="5"/>
        <v>-</v>
      </c>
      <c r="X51" s="1">
        <f t="shared" si="6"/>
        <v>1</v>
      </c>
      <c r="Y51" s="10">
        <f t="shared" ca="1" si="12"/>
        <v>1</v>
      </c>
      <c r="Z51" s="10">
        <f t="shared" ca="1" si="7"/>
        <v>1</v>
      </c>
      <c r="AA51" s="4" t="str">
        <f t="shared" ca="1" si="8"/>
        <v>SI</v>
      </c>
    </row>
    <row r="52" spans="2:27" x14ac:dyDescent="0.25">
      <c r="B52" s="7">
        <f t="shared" si="9"/>
        <v>49</v>
      </c>
      <c r="C52" s="7" t="str">
        <f t="shared" si="1"/>
        <v>mayo</v>
      </c>
      <c r="D52" s="5" t="s">
        <v>22</v>
      </c>
      <c r="E52" s="5">
        <f t="shared" si="10"/>
        <v>19874611</v>
      </c>
      <c r="F52" s="5" t="s">
        <v>77</v>
      </c>
      <c r="G52" s="5">
        <f t="shared" ca="1" si="2"/>
        <v>4934</v>
      </c>
      <c r="H52" s="5">
        <f t="shared" ca="1" si="3"/>
        <v>4</v>
      </c>
      <c r="I52" s="5" t="s">
        <v>24</v>
      </c>
      <c r="J52" s="6">
        <v>43960</v>
      </c>
      <c r="K52" s="6">
        <v>43960</v>
      </c>
      <c r="L52" s="5" t="s">
        <v>25</v>
      </c>
      <c r="M52" s="6">
        <v>43962</v>
      </c>
      <c r="N52" s="6">
        <v>43960</v>
      </c>
      <c r="O52" s="6">
        <v>43962</v>
      </c>
      <c r="P52" s="5">
        <v>2</v>
      </c>
      <c r="Q52" s="5">
        <f t="shared" si="11"/>
        <v>2</v>
      </c>
      <c r="R52" s="6">
        <v>43964</v>
      </c>
      <c r="S52" s="5" t="s">
        <v>26</v>
      </c>
      <c r="T52" s="5" t="s">
        <v>27</v>
      </c>
      <c r="U52" s="5" t="s">
        <v>141</v>
      </c>
      <c r="V52" s="5"/>
      <c r="W52" s="5" t="str">
        <f t="shared" si="5"/>
        <v>-</v>
      </c>
      <c r="X52" s="1">
        <f t="shared" si="6"/>
        <v>1</v>
      </c>
      <c r="Y52" s="10">
        <f t="shared" ca="1" si="12"/>
        <v>1</v>
      </c>
      <c r="Z52" s="10">
        <f t="shared" ca="1" si="7"/>
        <v>1</v>
      </c>
      <c r="AA52" s="4" t="str">
        <f t="shared" ca="1" si="8"/>
        <v>SI</v>
      </c>
    </row>
    <row r="53" spans="2:27" x14ac:dyDescent="0.25">
      <c r="B53" s="7">
        <f t="shared" si="9"/>
        <v>50</v>
      </c>
      <c r="C53" s="7" t="str">
        <f t="shared" si="1"/>
        <v>mayo</v>
      </c>
      <c r="D53" s="5" t="s">
        <v>22</v>
      </c>
      <c r="E53" s="5">
        <f t="shared" si="10"/>
        <v>19874612</v>
      </c>
      <c r="F53" s="5" t="s">
        <v>78</v>
      </c>
      <c r="G53" s="5">
        <f t="shared" ca="1" si="2"/>
        <v>4185</v>
      </c>
      <c r="H53" s="5">
        <f t="shared" ca="1" si="3"/>
        <v>6</v>
      </c>
      <c r="I53" s="5" t="s">
        <v>24</v>
      </c>
      <c r="J53" s="6">
        <v>43962</v>
      </c>
      <c r="K53" s="6">
        <v>43962</v>
      </c>
      <c r="L53" s="5" t="s">
        <v>25</v>
      </c>
      <c r="M53" s="6">
        <v>43964</v>
      </c>
      <c r="N53" s="6">
        <v>43962</v>
      </c>
      <c r="O53" s="6">
        <v>43964</v>
      </c>
      <c r="P53" s="5">
        <v>2</v>
      </c>
      <c r="Q53" s="5">
        <f t="shared" si="11"/>
        <v>2</v>
      </c>
      <c r="R53" s="6">
        <v>43966</v>
      </c>
      <c r="S53" s="5" t="s">
        <v>26</v>
      </c>
      <c r="T53" s="5" t="s">
        <v>27</v>
      </c>
      <c r="U53" s="5" t="s">
        <v>141</v>
      </c>
      <c r="V53" s="5"/>
      <c r="W53" s="5" t="str">
        <f t="shared" si="5"/>
        <v>-</v>
      </c>
      <c r="X53" s="1">
        <f t="shared" si="6"/>
        <v>1</v>
      </c>
      <c r="Y53" s="10">
        <f t="shared" ca="1" si="12"/>
        <v>1</v>
      </c>
      <c r="Z53" s="10">
        <f t="shared" ca="1" si="7"/>
        <v>1</v>
      </c>
      <c r="AA53" s="4" t="str">
        <f t="shared" ca="1" si="8"/>
        <v>SI</v>
      </c>
    </row>
    <row r="54" spans="2:27" x14ac:dyDescent="0.25">
      <c r="B54" s="7">
        <f t="shared" si="9"/>
        <v>51</v>
      </c>
      <c r="C54" s="7" t="str">
        <f t="shared" si="1"/>
        <v>mayo</v>
      </c>
      <c r="D54" s="5" t="s">
        <v>22</v>
      </c>
      <c r="E54" s="5">
        <f t="shared" si="10"/>
        <v>19874613</v>
      </c>
      <c r="F54" s="5" t="s">
        <v>79</v>
      </c>
      <c r="G54" s="5">
        <f t="shared" ca="1" si="2"/>
        <v>3335</v>
      </c>
      <c r="H54" s="5">
        <f t="shared" ca="1" si="3"/>
        <v>9</v>
      </c>
      <c r="I54" s="5" t="s">
        <v>24</v>
      </c>
      <c r="J54" s="6">
        <v>43964</v>
      </c>
      <c r="K54" s="6">
        <v>43964</v>
      </c>
      <c r="L54" s="5" t="s">
        <v>25</v>
      </c>
      <c r="M54" s="6">
        <v>43966</v>
      </c>
      <c r="N54" s="6">
        <v>43964</v>
      </c>
      <c r="O54" s="6">
        <v>43966</v>
      </c>
      <c r="P54" s="5">
        <v>2</v>
      </c>
      <c r="Q54" s="5">
        <f t="shared" si="11"/>
        <v>2</v>
      </c>
      <c r="R54" s="6">
        <v>43968</v>
      </c>
      <c r="S54" s="5" t="s">
        <v>26</v>
      </c>
      <c r="T54" s="5" t="s">
        <v>27</v>
      </c>
      <c r="U54" s="5" t="s">
        <v>141</v>
      </c>
      <c r="V54" s="5"/>
      <c r="W54" s="5" t="str">
        <f t="shared" si="5"/>
        <v>-</v>
      </c>
      <c r="X54" s="1">
        <f t="shared" si="6"/>
        <v>1</v>
      </c>
      <c r="Y54" s="10">
        <f t="shared" ca="1" si="12"/>
        <v>1</v>
      </c>
      <c r="Z54" s="10">
        <f t="shared" ca="1" si="7"/>
        <v>1</v>
      </c>
      <c r="AA54" s="4" t="str">
        <f t="shared" ca="1" si="8"/>
        <v>SI</v>
      </c>
    </row>
    <row r="55" spans="2:27" x14ac:dyDescent="0.25">
      <c r="B55" s="7">
        <f t="shared" si="9"/>
        <v>52</v>
      </c>
      <c r="C55" s="7" t="str">
        <f t="shared" si="1"/>
        <v>mayo</v>
      </c>
      <c r="D55" s="5" t="s">
        <v>22</v>
      </c>
      <c r="E55" s="5">
        <f t="shared" si="10"/>
        <v>19874614</v>
      </c>
      <c r="F55" s="5" t="s">
        <v>80</v>
      </c>
      <c r="G55" s="5">
        <f t="shared" ca="1" si="2"/>
        <v>2710</v>
      </c>
      <c r="H55" s="5">
        <f t="shared" ca="1" si="3"/>
        <v>10</v>
      </c>
      <c r="I55" s="5" t="s">
        <v>24</v>
      </c>
      <c r="J55" s="6">
        <v>43966</v>
      </c>
      <c r="K55" s="6">
        <v>43966</v>
      </c>
      <c r="L55" s="5" t="s">
        <v>25</v>
      </c>
      <c r="M55" s="6">
        <v>43968</v>
      </c>
      <c r="N55" s="6">
        <v>43966</v>
      </c>
      <c r="O55" s="6">
        <v>43968</v>
      </c>
      <c r="P55" s="5">
        <v>2</v>
      </c>
      <c r="Q55" s="5">
        <f t="shared" si="11"/>
        <v>2</v>
      </c>
      <c r="R55" s="6">
        <v>43970</v>
      </c>
      <c r="S55" s="5" t="s">
        <v>26</v>
      </c>
      <c r="T55" s="5" t="s">
        <v>27</v>
      </c>
      <c r="U55" s="5" t="s">
        <v>141</v>
      </c>
      <c r="V55" s="5"/>
      <c r="W55" s="5" t="str">
        <f t="shared" si="5"/>
        <v>-</v>
      </c>
      <c r="X55" s="1">
        <f t="shared" si="6"/>
        <v>1</v>
      </c>
      <c r="Y55" s="10">
        <f t="shared" ca="1" si="12"/>
        <v>1</v>
      </c>
      <c r="Z55" s="10">
        <f t="shared" ca="1" si="7"/>
        <v>1</v>
      </c>
      <c r="AA55" s="4" t="str">
        <f t="shared" ca="1" si="8"/>
        <v>SI</v>
      </c>
    </row>
    <row r="56" spans="2:27" x14ac:dyDescent="0.25">
      <c r="B56" s="7">
        <f t="shared" si="9"/>
        <v>53</v>
      </c>
      <c r="C56" s="7" t="str">
        <f t="shared" si="1"/>
        <v>mayo</v>
      </c>
      <c r="D56" s="5" t="s">
        <v>22</v>
      </c>
      <c r="E56" s="5">
        <f t="shared" si="10"/>
        <v>19874615</v>
      </c>
      <c r="F56" s="5" t="s">
        <v>81</v>
      </c>
      <c r="G56" s="5">
        <f t="shared" ca="1" si="2"/>
        <v>3678</v>
      </c>
      <c r="H56" s="5">
        <f t="shared" ca="1" si="3"/>
        <v>7</v>
      </c>
      <c r="I56" s="5" t="s">
        <v>24</v>
      </c>
      <c r="J56" s="6">
        <v>43968</v>
      </c>
      <c r="K56" s="6">
        <v>43968</v>
      </c>
      <c r="L56" s="5" t="s">
        <v>25</v>
      </c>
      <c r="M56" s="6">
        <v>43970</v>
      </c>
      <c r="N56" s="6">
        <v>43968</v>
      </c>
      <c r="O56" s="6">
        <v>43970</v>
      </c>
      <c r="P56" s="5">
        <v>2</v>
      </c>
      <c r="Q56" s="5">
        <f t="shared" si="11"/>
        <v>2</v>
      </c>
      <c r="R56" s="6">
        <v>43972</v>
      </c>
      <c r="S56" s="5" t="s">
        <v>26</v>
      </c>
      <c r="T56" s="5" t="s">
        <v>27</v>
      </c>
      <c r="U56" s="5" t="s">
        <v>141</v>
      </c>
      <c r="V56" s="5"/>
      <c r="W56" s="5" t="str">
        <f t="shared" si="5"/>
        <v>-</v>
      </c>
      <c r="X56" s="1">
        <f t="shared" si="6"/>
        <v>1</v>
      </c>
      <c r="Y56" s="10">
        <f t="shared" ca="1" si="12"/>
        <v>1</v>
      </c>
      <c r="Z56" s="10">
        <f t="shared" ca="1" si="7"/>
        <v>1</v>
      </c>
      <c r="AA56" s="4" t="str">
        <f t="shared" ca="1" si="8"/>
        <v>SI</v>
      </c>
    </row>
    <row r="57" spans="2:27" x14ac:dyDescent="0.25">
      <c r="B57" s="7">
        <f t="shared" si="9"/>
        <v>54</v>
      </c>
      <c r="C57" s="7" t="str">
        <f t="shared" si="1"/>
        <v>mayo</v>
      </c>
      <c r="D57" s="5" t="s">
        <v>22</v>
      </c>
      <c r="E57" s="5">
        <f t="shared" si="10"/>
        <v>19874616</v>
      </c>
      <c r="F57" s="5" t="s">
        <v>82</v>
      </c>
      <c r="G57" s="5">
        <f t="shared" ca="1" si="2"/>
        <v>2018</v>
      </c>
      <c r="H57" s="5">
        <f t="shared" ca="1" si="3"/>
        <v>1</v>
      </c>
      <c r="I57" s="5" t="s">
        <v>24</v>
      </c>
      <c r="J57" s="6">
        <v>43970</v>
      </c>
      <c r="K57" s="6">
        <v>43970</v>
      </c>
      <c r="L57" s="5" t="s">
        <v>25</v>
      </c>
      <c r="M57" s="6">
        <v>43972</v>
      </c>
      <c r="N57" s="6">
        <v>43970</v>
      </c>
      <c r="O57" s="6">
        <v>43972</v>
      </c>
      <c r="P57" s="5">
        <v>2</v>
      </c>
      <c r="Q57" s="5">
        <f t="shared" si="11"/>
        <v>2</v>
      </c>
      <c r="R57" s="6">
        <v>43974</v>
      </c>
      <c r="S57" s="5" t="s">
        <v>26</v>
      </c>
      <c r="T57" s="5" t="s">
        <v>27</v>
      </c>
      <c r="U57" s="5" t="s">
        <v>142</v>
      </c>
      <c r="V57" s="5"/>
      <c r="W57" s="5" t="str">
        <f t="shared" si="5"/>
        <v>-</v>
      </c>
      <c r="X57" s="1">
        <f t="shared" si="6"/>
        <v>1</v>
      </c>
      <c r="Y57" s="10">
        <f t="shared" ca="1" si="12"/>
        <v>1</v>
      </c>
      <c r="Z57" s="10">
        <f t="shared" ca="1" si="7"/>
        <v>1</v>
      </c>
      <c r="AA57" s="4" t="str">
        <f t="shared" ca="1" si="8"/>
        <v>SI</v>
      </c>
    </row>
    <row r="58" spans="2:27" x14ac:dyDescent="0.25">
      <c r="B58" s="7">
        <f t="shared" si="9"/>
        <v>55</v>
      </c>
      <c r="C58" s="7" t="str">
        <f t="shared" si="1"/>
        <v>mayo</v>
      </c>
      <c r="D58" s="5" t="s">
        <v>22</v>
      </c>
      <c r="E58" s="5">
        <f t="shared" si="10"/>
        <v>19874617</v>
      </c>
      <c r="F58" s="5" t="s">
        <v>83</v>
      </c>
      <c r="G58" s="5">
        <f t="shared" ca="1" si="2"/>
        <v>4643</v>
      </c>
      <c r="H58" s="5">
        <f t="shared" ca="1" si="3"/>
        <v>9</v>
      </c>
      <c r="I58" s="5" t="s">
        <v>24</v>
      </c>
      <c r="J58" s="6">
        <v>43972</v>
      </c>
      <c r="K58" s="6">
        <v>43972</v>
      </c>
      <c r="L58" s="5" t="s">
        <v>25</v>
      </c>
      <c r="M58" s="6">
        <v>43974</v>
      </c>
      <c r="N58" s="6">
        <v>43972</v>
      </c>
      <c r="O58" s="6">
        <v>43974</v>
      </c>
      <c r="P58" s="5">
        <v>2</v>
      </c>
      <c r="Q58" s="5">
        <f t="shared" si="11"/>
        <v>2</v>
      </c>
      <c r="R58" s="6">
        <v>43976</v>
      </c>
      <c r="S58" s="5" t="s">
        <v>26</v>
      </c>
      <c r="T58" s="5" t="s">
        <v>27</v>
      </c>
      <c r="U58" s="5" t="s">
        <v>142</v>
      </c>
      <c r="V58" s="5"/>
      <c r="W58" s="5" t="str">
        <f t="shared" si="5"/>
        <v>-</v>
      </c>
      <c r="X58" s="1">
        <f t="shared" si="6"/>
        <v>1</v>
      </c>
      <c r="Y58" s="10">
        <f t="shared" ca="1" si="12"/>
        <v>1</v>
      </c>
      <c r="Z58" s="10">
        <f t="shared" ca="1" si="7"/>
        <v>1</v>
      </c>
      <c r="AA58" s="4" t="str">
        <f t="shared" ca="1" si="8"/>
        <v>SI</v>
      </c>
    </row>
    <row r="59" spans="2:27" x14ac:dyDescent="0.25">
      <c r="B59" s="7">
        <f t="shared" si="9"/>
        <v>56</v>
      </c>
      <c r="C59" s="7" t="str">
        <f t="shared" si="1"/>
        <v>mayo</v>
      </c>
      <c r="D59" s="5" t="s">
        <v>22</v>
      </c>
      <c r="E59" s="5">
        <f t="shared" si="10"/>
        <v>19874618</v>
      </c>
      <c r="F59" s="5" t="s">
        <v>84</v>
      </c>
      <c r="G59" s="5">
        <f t="shared" ca="1" si="2"/>
        <v>1864</v>
      </c>
      <c r="H59" s="5">
        <f t="shared" ca="1" si="3"/>
        <v>9</v>
      </c>
      <c r="I59" s="5" t="s">
        <v>24</v>
      </c>
      <c r="J59" s="6">
        <v>43974</v>
      </c>
      <c r="K59" s="6">
        <v>43974</v>
      </c>
      <c r="L59" s="5" t="s">
        <v>25</v>
      </c>
      <c r="M59" s="6">
        <v>43976</v>
      </c>
      <c r="N59" s="6">
        <v>43974</v>
      </c>
      <c r="O59" s="6">
        <v>43976</v>
      </c>
      <c r="P59" s="5">
        <v>2</v>
      </c>
      <c r="Q59" s="5">
        <f t="shared" si="11"/>
        <v>2</v>
      </c>
      <c r="R59" s="6">
        <v>43978</v>
      </c>
      <c r="S59" s="5" t="s">
        <v>26</v>
      </c>
      <c r="T59" s="5" t="s">
        <v>27</v>
      </c>
      <c r="U59" s="5" t="s">
        <v>142</v>
      </c>
      <c r="V59" s="5"/>
      <c r="W59" s="5" t="str">
        <f t="shared" si="5"/>
        <v>-</v>
      </c>
      <c r="X59" s="1">
        <f t="shared" si="6"/>
        <v>1</v>
      </c>
      <c r="Y59" s="10">
        <f t="shared" ca="1" si="12"/>
        <v>1</v>
      </c>
      <c r="Z59" s="10">
        <f t="shared" ca="1" si="7"/>
        <v>1</v>
      </c>
      <c r="AA59" s="4" t="str">
        <f t="shared" ca="1" si="8"/>
        <v>SI</v>
      </c>
    </row>
    <row r="60" spans="2:27" x14ac:dyDescent="0.25">
      <c r="B60" s="7">
        <f t="shared" si="9"/>
        <v>57</v>
      </c>
      <c r="C60" s="7" t="str">
        <f t="shared" si="1"/>
        <v>mayo</v>
      </c>
      <c r="D60" s="5" t="s">
        <v>22</v>
      </c>
      <c r="E60" s="5">
        <f t="shared" si="10"/>
        <v>19874619</v>
      </c>
      <c r="F60" s="5" t="s">
        <v>85</v>
      </c>
      <c r="G60" s="5">
        <f t="shared" ca="1" si="2"/>
        <v>1432</v>
      </c>
      <c r="H60" s="5">
        <f t="shared" ca="1" si="3"/>
        <v>10</v>
      </c>
      <c r="I60" s="5" t="s">
        <v>24</v>
      </c>
      <c r="J60" s="6">
        <v>43976</v>
      </c>
      <c r="K60" s="6">
        <v>43976</v>
      </c>
      <c r="L60" s="5" t="s">
        <v>25</v>
      </c>
      <c r="M60" s="6">
        <v>43978</v>
      </c>
      <c r="N60" s="6">
        <v>43976</v>
      </c>
      <c r="O60" s="6">
        <v>43978</v>
      </c>
      <c r="P60" s="5">
        <v>2</v>
      </c>
      <c r="Q60" s="5">
        <f t="shared" si="11"/>
        <v>2</v>
      </c>
      <c r="R60" s="6">
        <v>43980</v>
      </c>
      <c r="S60" s="5" t="s">
        <v>26</v>
      </c>
      <c r="T60" s="5" t="s">
        <v>27</v>
      </c>
      <c r="U60" s="5" t="s">
        <v>142</v>
      </c>
      <c r="V60" s="5"/>
      <c r="W60" s="5" t="str">
        <f t="shared" si="5"/>
        <v>-</v>
      </c>
      <c r="X60" s="1">
        <f t="shared" si="6"/>
        <v>1</v>
      </c>
      <c r="Y60" s="10">
        <f t="shared" ca="1" si="12"/>
        <v>1</v>
      </c>
      <c r="Z60" s="10">
        <f t="shared" ca="1" si="7"/>
        <v>1</v>
      </c>
      <c r="AA60" s="4" t="str">
        <f t="shared" ca="1" si="8"/>
        <v>SI</v>
      </c>
    </row>
    <row r="61" spans="2:27" x14ac:dyDescent="0.25">
      <c r="B61" s="7">
        <f t="shared" si="9"/>
        <v>58</v>
      </c>
      <c r="C61" s="7" t="str">
        <f t="shared" si="1"/>
        <v>mayo</v>
      </c>
      <c r="D61" s="5" t="s">
        <v>22</v>
      </c>
      <c r="E61" s="5">
        <f t="shared" si="10"/>
        <v>19874620</v>
      </c>
      <c r="F61" s="5" t="s">
        <v>86</v>
      </c>
      <c r="G61" s="5">
        <f t="shared" ca="1" si="2"/>
        <v>4675</v>
      </c>
      <c r="H61" s="5">
        <f t="shared" ca="1" si="3"/>
        <v>2</v>
      </c>
      <c r="I61" s="5" t="s">
        <v>24</v>
      </c>
      <c r="J61" s="6">
        <v>43978</v>
      </c>
      <c r="K61" s="6">
        <v>43978</v>
      </c>
      <c r="L61" s="5" t="s">
        <v>25</v>
      </c>
      <c r="M61" s="6">
        <v>43980</v>
      </c>
      <c r="N61" s="6">
        <v>43978</v>
      </c>
      <c r="O61" s="6">
        <v>43980</v>
      </c>
      <c r="P61" s="5">
        <v>2</v>
      </c>
      <c r="Q61" s="5">
        <f t="shared" si="11"/>
        <v>2</v>
      </c>
      <c r="R61" s="6">
        <v>43982</v>
      </c>
      <c r="S61" s="5" t="s">
        <v>26</v>
      </c>
      <c r="T61" s="5" t="s">
        <v>27</v>
      </c>
      <c r="U61" s="5" t="s">
        <v>142</v>
      </c>
      <c r="V61" s="5"/>
      <c r="W61" s="5" t="str">
        <f t="shared" si="5"/>
        <v>-</v>
      </c>
      <c r="X61" s="1">
        <f t="shared" si="6"/>
        <v>1</v>
      </c>
      <c r="Y61" s="10">
        <f t="shared" ca="1" si="12"/>
        <v>1</v>
      </c>
      <c r="Z61" s="10">
        <f t="shared" ca="1" si="7"/>
        <v>1</v>
      </c>
      <c r="AA61" s="4" t="str">
        <f t="shared" ca="1" si="8"/>
        <v>SI</v>
      </c>
    </row>
    <row r="62" spans="2:27" x14ac:dyDescent="0.25">
      <c r="B62" s="7">
        <f t="shared" si="9"/>
        <v>59</v>
      </c>
      <c r="C62" s="7" t="str">
        <f t="shared" si="1"/>
        <v>mayo</v>
      </c>
      <c r="D62" s="5" t="s">
        <v>22</v>
      </c>
      <c r="E62" s="5">
        <f t="shared" si="10"/>
        <v>19874621</v>
      </c>
      <c r="F62" s="5" t="s">
        <v>87</v>
      </c>
      <c r="G62" s="5">
        <f t="shared" ca="1" si="2"/>
        <v>4820</v>
      </c>
      <c r="H62" s="5">
        <f t="shared" ca="1" si="3"/>
        <v>3</v>
      </c>
      <c r="I62" s="5" t="s">
        <v>24</v>
      </c>
      <c r="J62" s="6">
        <v>43980</v>
      </c>
      <c r="K62" s="6">
        <v>43980</v>
      </c>
      <c r="L62" s="5" t="s">
        <v>25</v>
      </c>
      <c r="M62" s="6">
        <v>43982</v>
      </c>
      <c r="N62" s="6">
        <v>43980</v>
      </c>
      <c r="O62" s="6">
        <v>43982</v>
      </c>
      <c r="P62" s="5">
        <v>2</v>
      </c>
      <c r="Q62" s="5">
        <f t="shared" si="11"/>
        <v>2</v>
      </c>
      <c r="R62" s="6">
        <v>43984</v>
      </c>
      <c r="S62" s="5" t="s">
        <v>26</v>
      </c>
      <c r="T62" s="5" t="s">
        <v>27</v>
      </c>
      <c r="U62" s="5" t="s">
        <v>142</v>
      </c>
      <c r="V62" s="5"/>
      <c r="W62" s="5" t="str">
        <f t="shared" si="5"/>
        <v>-</v>
      </c>
      <c r="X62" s="1">
        <f t="shared" si="6"/>
        <v>1</v>
      </c>
      <c r="Y62" s="10">
        <f t="shared" ca="1" si="12"/>
        <v>1</v>
      </c>
      <c r="Z62" s="10">
        <f t="shared" ca="1" si="7"/>
        <v>1</v>
      </c>
      <c r="AA62" s="4" t="str">
        <f t="shared" ca="1" si="8"/>
        <v>SI</v>
      </c>
    </row>
    <row r="63" spans="2:27" x14ac:dyDescent="0.25">
      <c r="B63" s="7">
        <f t="shared" si="9"/>
        <v>60</v>
      </c>
      <c r="C63" s="7" t="str">
        <f t="shared" si="1"/>
        <v>mayo</v>
      </c>
      <c r="D63" s="5" t="s">
        <v>22</v>
      </c>
      <c r="E63" s="5">
        <f t="shared" si="10"/>
        <v>19874622</v>
      </c>
      <c r="F63" s="5" t="s">
        <v>88</v>
      </c>
      <c r="G63" s="5">
        <f t="shared" ca="1" si="2"/>
        <v>3638</v>
      </c>
      <c r="H63" s="5">
        <f t="shared" ca="1" si="3"/>
        <v>9</v>
      </c>
      <c r="I63" s="5" t="s">
        <v>24</v>
      </c>
      <c r="J63" s="6">
        <v>43982</v>
      </c>
      <c r="K63" s="6">
        <v>43982</v>
      </c>
      <c r="L63" s="5" t="s">
        <v>25</v>
      </c>
      <c r="M63" s="6">
        <v>43984</v>
      </c>
      <c r="N63" s="6">
        <v>43982</v>
      </c>
      <c r="O63" s="6">
        <v>43984</v>
      </c>
      <c r="P63" s="5">
        <v>2</v>
      </c>
      <c r="Q63" s="5">
        <f t="shared" si="11"/>
        <v>2</v>
      </c>
      <c r="R63" s="6">
        <v>43986</v>
      </c>
      <c r="S63" s="5" t="s">
        <v>26</v>
      </c>
      <c r="T63" s="5" t="s">
        <v>27</v>
      </c>
      <c r="U63" s="5" t="s">
        <v>142</v>
      </c>
      <c r="V63" s="5"/>
      <c r="W63" s="5" t="str">
        <f t="shared" si="5"/>
        <v>-</v>
      </c>
      <c r="X63" s="1">
        <f t="shared" si="6"/>
        <v>1</v>
      </c>
      <c r="Y63" s="10">
        <f t="shared" ca="1" si="12"/>
        <v>1</v>
      </c>
      <c r="Z63" s="10">
        <f t="shared" ca="1" si="7"/>
        <v>1</v>
      </c>
      <c r="AA63" s="4" t="str">
        <f t="shared" ca="1" si="8"/>
        <v>SI</v>
      </c>
    </row>
    <row r="64" spans="2:27" x14ac:dyDescent="0.25">
      <c r="B64" s="7">
        <f t="shared" si="9"/>
        <v>61</v>
      </c>
      <c r="C64" s="7" t="str">
        <f t="shared" si="1"/>
        <v>junio</v>
      </c>
      <c r="D64" s="5" t="s">
        <v>22</v>
      </c>
      <c r="E64" s="5">
        <f t="shared" si="10"/>
        <v>19874623</v>
      </c>
      <c r="F64" s="5" t="s">
        <v>89</v>
      </c>
      <c r="G64" s="5">
        <f t="shared" ca="1" si="2"/>
        <v>2877</v>
      </c>
      <c r="H64" s="5">
        <f t="shared" ca="1" si="3"/>
        <v>5</v>
      </c>
      <c r="I64" s="5" t="s">
        <v>24</v>
      </c>
      <c r="J64" s="6">
        <v>43984</v>
      </c>
      <c r="K64" s="6">
        <v>43984</v>
      </c>
      <c r="L64" s="5" t="s">
        <v>25</v>
      </c>
      <c r="M64" s="6">
        <v>43986</v>
      </c>
      <c r="N64" s="6">
        <v>43984</v>
      </c>
      <c r="O64" s="6">
        <v>43986</v>
      </c>
      <c r="P64" s="5">
        <v>2</v>
      </c>
      <c r="Q64" s="5">
        <f t="shared" si="11"/>
        <v>2</v>
      </c>
      <c r="R64" s="6">
        <v>43988</v>
      </c>
      <c r="S64" s="5" t="s">
        <v>26</v>
      </c>
      <c r="T64" s="5" t="s">
        <v>27</v>
      </c>
      <c r="U64" s="5" t="s">
        <v>142</v>
      </c>
      <c r="V64" s="5"/>
      <c r="W64" s="5" t="str">
        <f t="shared" si="5"/>
        <v>-</v>
      </c>
      <c r="X64" s="1">
        <f t="shared" si="6"/>
        <v>1</v>
      </c>
      <c r="Y64" s="10">
        <f t="shared" ca="1" si="12"/>
        <v>1</v>
      </c>
      <c r="Z64" s="10">
        <f t="shared" ca="1" si="7"/>
        <v>1</v>
      </c>
      <c r="AA64" s="4" t="str">
        <f t="shared" ca="1" si="8"/>
        <v>SI</v>
      </c>
    </row>
    <row r="65" spans="2:27" x14ac:dyDescent="0.25">
      <c r="B65" s="7">
        <f t="shared" si="9"/>
        <v>62</v>
      </c>
      <c r="C65" s="7" t="str">
        <f t="shared" si="1"/>
        <v>junio</v>
      </c>
      <c r="D65" s="5" t="s">
        <v>22</v>
      </c>
      <c r="E65" s="5">
        <f t="shared" si="10"/>
        <v>19874624</v>
      </c>
      <c r="F65" s="5" t="s">
        <v>90</v>
      </c>
      <c r="G65" s="5">
        <f t="shared" ca="1" si="2"/>
        <v>1818</v>
      </c>
      <c r="H65" s="5">
        <f t="shared" ca="1" si="3"/>
        <v>3</v>
      </c>
      <c r="I65" s="5" t="s">
        <v>24</v>
      </c>
      <c r="J65" s="6">
        <v>43986</v>
      </c>
      <c r="K65" s="6">
        <v>43986</v>
      </c>
      <c r="L65" s="5" t="s">
        <v>25</v>
      </c>
      <c r="M65" s="6">
        <v>43988</v>
      </c>
      <c r="N65" s="6">
        <v>43986</v>
      </c>
      <c r="O65" s="6">
        <v>43988</v>
      </c>
      <c r="P65" s="5">
        <v>2</v>
      </c>
      <c r="Q65" s="5">
        <f t="shared" si="11"/>
        <v>2</v>
      </c>
      <c r="R65" s="6">
        <v>43990</v>
      </c>
      <c r="S65" s="5" t="s">
        <v>26</v>
      </c>
      <c r="T65" s="5" t="s">
        <v>27</v>
      </c>
      <c r="U65" s="5" t="s">
        <v>142</v>
      </c>
      <c r="V65" s="5"/>
      <c r="W65" s="5" t="str">
        <f t="shared" si="5"/>
        <v>-</v>
      </c>
      <c r="X65" s="1">
        <f t="shared" si="6"/>
        <v>1</v>
      </c>
      <c r="Y65" s="10">
        <f t="shared" ca="1" si="12"/>
        <v>1</v>
      </c>
      <c r="Z65" s="10">
        <f t="shared" ca="1" si="7"/>
        <v>1</v>
      </c>
      <c r="AA65" s="4" t="str">
        <f t="shared" ca="1" si="8"/>
        <v>SI</v>
      </c>
    </row>
    <row r="66" spans="2:27" x14ac:dyDescent="0.25">
      <c r="B66" s="7">
        <f t="shared" si="9"/>
        <v>63</v>
      </c>
      <c r="C66" s="7" t="str">
        <f t="shared" si="1"/>
        <v>junio</v>
      </c>
      <c r="D66" s="5" t="s">
        <v>22</v>
      </c>
      <c r="E66" s="5">
        <f t="shared" si="10"/>
        <v>19874625</v>
      </c>
      <c r="F66" s="5" t="s">
        <v>91</v>
      </c>
      <c r="G66" s="5">
        <f t="shared" ca="1" si="2"/>
        <v>2077</v>
      </c>
      <c r="H66" s="5">
        <f t="shared" ca="1" si="3"/>
        <v>3</v>
      </c>
      <c r="I66" s="5" t="s">
        <v>24</v>
      </c>
      <c r="J66" s="6">
        <v>43988</v>
      </c>
      <c r="K66" s="6">
        <v>43988</v>
      </c>
      <c r="L66" s="5" t="s">
        <v>25</v>
      </c>
      <c r="M66" s="6">
        <v>43990</v>
      </c>
      <c r="N66" s="6">
        <v>43988</v>
      </c>
      <c r="O66" s="6">
        <v>43990</v>
      </c>
      <c r="P66" s="5">
        <v>2</v>
      </c>
      <c r="Q66" s="5">
        <f t="shared" si="11"/>
        <v>2</v>
      </c>
      <c r="R66" s="6">
        <v>43992</v>
      </c>
      <c r="S66" s="5" t="s">
        <v>26</v>
      </c>
      <c r="T66" s="5" t="s">
        <v>27</v>
      </c>
      <c r="U66" s="5" t="s">
        <v>141</v>
      </c>
      <c r="V66" s="5"/>
      <c r="W66" s="5" t="str">
        <f t="shared" si="5"/>
        <v>-</v>
      </c>
      <c r="X66" s="1">
        <f t="shared" si="6"/>
        <v>1</v>
      </c>
      <c r="Y66" s="10">
        <f t="shared" ca="1" si="12"/>
        <v>1</v>
      </c>
      <c r="Z66" s="10">
        <f t="shared" ca="1" si="7"/>
        <v>1</v>
      </c>
      <c r="AA66" s="4" t="str">
        <f t="shared" ca="1" si="8"/>
        <v>SI</v>
      </c>
    </row>
    <row r="67" spans="2:27" x14ac:dyDescent="0.25">
      <c r="B67" s="7">
        <f t="shared" si="9"/>
        <v>64</v>
      </c>
      <c r="C67" s="7" t="str">
        <f t="shared" si="1"/>
        <v>junio</v>
      </c>
      <c r="D67" s="5" t="s">
        <v>22</v>
      </c>
      <c r="E67" s="5">
        <f t="shared" si="10"/>
        <v>19874626</v>
      </c>
      <c r="F67" s="5" t="s">
        <v>92</v>
      </c>
      <c r="G67" s="5">
        <f t="shared" ca="1" si="2"/>
        <v>4648</v>
      </c>
      <c r="H67" s="5">
        <f t="shared" ca="1" si="3"/>
        <v>6</v>
      </c>
      <c r="I67" s="5" t="s">
        <v>24</v>
      </c>
      <c r="J67" s="6">
        <v>43990</v>
      </c>
      <c r="K67" s="6">
        <v>43990</v>
      </c>
      <c r="L67" s="5" t="s">
        <v>25</v>
      </c>
      <c r="M67" s="6">
        <v>43992</v>
      </c>
      <c r="N67" s="6">
        <v>43990</v>
      </c>
      <c r="O67" s="6">
        <v>43992</v>
      </c>
      <c r="P67" s="5">
        <v>2</v>
      </c>
      <c r="Q67" s="5">
        <f t="shared" si="11"/>
        <v>2</v>
      </c>
      <c r="R67" s="6">
        <v>43994</v>
      </c>
      <c r="S67" s="5" t="s">
        <v>26</v>
      </c>
      <c r="T67" s="5" t="s">
        <v>27</v>
      </c>
      <c r="U67" s="5" t="s">
        <v>141</v>
      </c>
      <c r="V67" s="5"/>
      <c r="W67" s="5" t="str">
        <f t="shared" si="5"/>
        <v>-</v>
      </c>
      <c r="X67" s="1">
        <f t="shared" si="6"/>
        <v>1</v>
      </c>
      <c r="Y67" s="10">
        <f t="shared" ca="1" si="12"/>
        <v>1</v>
      </c>
      <c r="Z67" s="10">
        <f t="shared" ca="1" si="7"/>
        <v>1</v>
      </c>
      <c r="AA67" s="4" t="str">
        <f t="shared" ca="1" si="8"/>
        <v>SI</v>
      </c>
    </row>
    <row r="68" spans="2:27" x14ac:dyDescent="0.25">
      <c r="B68" s="7">
        <f t="shared" si="9"/>
        <v>65</v>
      </c>
      <c r="C68" s="7" t="str">
        <f t="shared" si="1"/>
        <v>junio</v>
      </c>
      <c r="D68" s="5" t="s">
        <v>22</v>
      </c>
      <c r="E68" s="5">
        <f t="shared" si="10"/>
        <v>19874627</v>
      </c>
      <c r="F68" s="5" t="s">
        <v>93</v>
      </c>
      <c r="G68" s="5">
        <f t="shared" ca="1" si="2"/>
        <v>1851</v>
      </c>
      <c r="H68" s="5">
        <f t="shared" ca="1" si="3"/>
        <v>1</v>
      </c>
      <c r="I68" s="5" t="s">
        <v>24</v>
      </c>
      <c r="J68" s="6">
        <v>43992</v>
      </c>
      <c r="K68" s="6">
        <v>43992</v>
      </c>
      <c r="L68" s="5" t="s">
        <v>25</v>
      </c>
      <c r="M68" s="6">
        <v>43994</v>
      </c>
      <c r="N68" s="6">
        <v>43992</v>
      </c>
      <c r="O68" s="6">
        <v>43994</v>
      </c>
      <c r="P68" s="5">
        <v>2</v>
      </c>
      <c r="Q68" s="5">
        <f t="shared" si="11"/>
        <v>2</v>
      </c>
      <c r="R68" s="6">
        <v>43996</v>
      </c>
      <c r="S68" s="5" t="s">
        <v>26</v>
      </c>
      <c r="T68" s="5" t="s">
        <v>27</v>
      </c>
      <c r="U68" s="5" t="s">
        <v>141</v>
      </c>
      <c r="V68" s="5"/>
      <c r="W68" s="5" t="str">
        <f t="shared" si="5"/>
        <v>-</v>
      </c>
      <c r="X68" s="1">
        <f t="shared" si="6"/>
        <v>1</v>
      </c>
      <c r="Y68" s="10">
        <f t="shared" ca="1" si="12"/>
        <v>1</v>
      </c>
      <c r="Z68" s="10">
        <f t="shared" ca="1" si="7"/>
        <v>1</v>
      </c>
      <c r="AA68" s="4" t="str">
        <f t="shared" ca="1" si="8"/>
        <v>SI</v>
      </c>
    </row>
    <row r="69" spans="2:27" x14ac:dyDescent="0.25">
      <c r="B69" s="7">
        <f t="shared" si="9"/>
        <v>66</v>
      </c>
      <c r="C69" s="7" t="str">
        <f t="shared" ref="C69:C103" si="14">TEXT(N69,"mmmm")</f>
        <v>junio</v>
      </c>
      <c r="D69" s="5" t="s">
        <v>22</v>
      </c>
      <c r="E69" s="5">
        <f t="shared" si="10"/>
        <v>19874628</v>
      </c>
      <c r="F69" s="5" t="s">
        <v>94</v>
      </c>
      <c r="G69" s="5">
        <f t="shared" ref="G69:G103" ca="1" si="15">RANDBETWEEN(1000,5000)</f>
        <v>1247</v>
      </c>
      <c r="H69" s="5">
        <f t="shared" ref="H69:H103" ca="1" si="16">RANDBETWEEN(1,10)</f>
        <v>5</v>
      </c>
      <c r="I69" s="5" t="s">
        <v>24</v>
      </c>
      <c r="J69" s="6">
        <v>43994</v>
      </c>
      <c r="K69" s="6">
        <v>43994</v>
      </c>
      <c r="L69" s="5" t="s">
        <v>25</v>
      </c>
      <c r="M69" s="6">
        <v>43996</v>
      </c>
      <c r="N69" s="6">
        <v>43994</v>
      </c>
      <c r="O69" s="6">
        <v>43996</v>
      </c>
      <c r="P69" s="5">
        <v>2</v>
      </c>
      <c r="Q69" s="5">
        <f t="shared" si="11"/>
        <v>2</v>
      </c>
      <c r="R69" s="6">
        <v>43998</v>
      </c>
      <c r="S69" s="5" t="s">
        <v>26</v>
      </c>
      <c r="T69" s="5" t="s">
        <v>27</v>
      </c>
      <c r="U69" s="5" t="s">
        <v>141</v>
      </c>
      <c r="V69" s="5"/>
      <c r="W69" s="5" t="str">
        <f t="shared" ref="W69:W103" si="17">IF(V69=0,"-","Daño de Empaque")</f>
        <v>-</v>
      </c>
      <c r="X69" s="1">
        <f t="shared" ref="X69:X103" si="18">IF(Q69=N69,"100%",P69/Q69)</f>
        <v>1</v>
      </c>
      <c r="Y69" s="10">
        <f t="shared" ref="Y69:Y103" ca="1" si="19">1-(V69/G69)</f>
        <v>1</v>
      </c>
      <c r="Z69" s="10">
        <f t="shared" ref="Z69:Z103" ca="1" si="20">Y69/X69</f>
        <v>1</v>
      </c>
      <c r="AA69" s="4" t="str">
        <f t="shared" ref="AA69:AA103" ca="1" si="21">IF(Z69=100%,"SI","NO")</f>
        <v>SI</v>
      </c>
    </row>
    <row r="70" spans="2:27" x14ac:dyDescent="0.25">
      <c r="B70" s="7">
        <f t="shared" ref="B70:B103" si="22">B69+1</f>
        <v>67</v>
      </c>
      <c r="C70" s="7" t="str">
        <f t="shared" si="14"/>
        <v>junio</v>
      </c>
      <c r="D70" s="5" t="s">
        <v>22</v>
      </c>
      <c r="E70" s="5">
        <f t="shared" ref="E70:E103" si="23">E69+1</f>
        <v>19874629</v>
      </c>
      <c r="F70" s="5" t="s">
        <v>95</v>
      </c>
      <c r="G70" s="5">
        <f t="shared" ca="1" si="15"/>
        <v>3106</v>
      </c>
      <c r="H70" s="5">
        <f t="shared" ca="1" si="16"/>
        <v>1</v>
      </c>
      <c r="I70" s="5" t="s">
        <v>24</v>
      </c>
      <c r="J70" s="6">
        <v>43996</v>
      </c>
      <c r="K70" s="6">
        <v>43996</v>
      </c>
      <c r="L70" s="5" t="s">
        <v>25</v>
      </c>
      <c r="M70" s="6">
        <v>43998</v>
      </c>
      <c r="N70" s="6">
        <v>43996</v>
      </c>
      <c r="O70" s="6">
        <v>43998</v>
      </c>
      <c r="P70" s="5">
        <v>2</v>
      </c>
      <c r="Q70" s="5">
        <f t="shared" ref="Q70:Q103" si="24">O70-N70</f>
        <v>2</v>
      </c>
      <c r="R70" s="6">
        <v>44000</v>
      </c>
      <c r="S70" s="5" t="s">
        <v>26</v>
      </c>
      <c r="T70" s="5" t="s">
        <v>27</v>
      </c>
      <c r="U70" s="5" t="s">
        <v>142</v>
      </c>
      <c r="V70" s="5"/>
      <c r="W70" s="5" t="str">
        <f t="shared" si="17"/>
        <v>-</v>
      </c>
      <c r="X70" s="1">
        <f t="shared" si="18"/>
        <v>1</v>
      </c>
      <c r="Y70" s="10">
        <f t="shared" ca="1" si="19"/>
        <v>1</v>
      </c>
      <c r="Z70" s="10">
        <f t="shared" ca="1" si="20"/>
        <v>1</v>
      </c>
      <c r="AA70" s="4" t="str">
        <f t="shared" ca="1" si="21"/>
        <v>SI</v>
      </c>
    </row>
    <row r="71" spans="2:27" x14ac:dyDescent="0.25">
      <c r="B71" s="7">
        <f t="shared" si="22"/>
        <v>68</v>
      </c>
      <c r="C71" s="7" t="str">
        <f t="shared" si="14"/>
        <v>junio</v>
      </c>
      <c r="D71" s="5" t="s">
        <v>22</v>
      </c>
      <c r="E71" s="5">
        <f t="shared" si="23"/>
        <v>19874630</v>
      </c>
      <c r="F71" s="5" t="s">
        <v>96</v>
      </c>
      <c r="G71" s="5">
        <f t="shared" ca="1" si="15"/>
        <v>3699</v>
      </c>
      <c r="H71" s="5">
        <f t="shared" ca="1" si="16"/>
        <v>3</v>
      </c>
      <c r="I71" s="5" t="s">
        <v>24</v>
      </c>
      <c r="J71" s="6">
        <v>43998</v>
      </c>
      <c r="K71" s="6">
        <v>43998</v>
      </c>
      <c r="L71" s="5" t="s">
        <v>25</v>
      </c>
      <c r="M71" s="6">
        <v>44000</v>
      </c>
      <c r="N71" s="6">
        <v>43998</v>
      </c>
      <c r="O71" s="6">
        <v>44000</v>
      </c>
      <c r="P71" s="5">
        <v>2</v>
      </c>
      <c r="Q71" s="5">
        <f t="shared" si="24"/>
        <v>2</v>
      </c>
      <c r="R71" s="6">
        <v>44002</v>
      </c>
      <c r="S71" s="5" t="s">
        <v>26</v>
      </c>
      <c r="T71" s="5" t="s">
        <v>27</v>
      </c>
      <c r="U71" s="5" t="s">
        <v>142</v>
      </c>
      <c r="V71" s="5">
        <f t="shared" ref="V71:V96" ca="1" si="25">RANDBETWEEN(0,100)</f>
        <v>79</v>
      </c>
      <c r="W71" s="5" t="str">
        <f t="shared" ca="1" si="17"/>
        <v>Daño de Empaque</v>
      </c>
      <c r="X71" s="1">
        <f t="shared" si="18"/>
        <v>1</v>
      </c>
      <c r="Y71" s="10">
        <f t="shared" ca="1" si="19"/>
        <v>0.97864287645309544</v>
      </c>
      <c r="Z71" s="10">
        <f t="shared" ca="1" si="20"/>
        <v>0.97864287645309544</v>
      </c>
      <c r="AA71" s="4" t="str">
        <f t="shared" ca="1" si="21"/>
        <v>NO</v>
      </c>
    </row>
    <row r="72" spans="2:27" x14ac:dyDescent="0.25">
      <c r="B72" s="7">
        <f t="shared" si="22"/>
        <v>69</v>
      </c>
      <c r="C72" s="7" t="str">
        <f t="shared" si="14"/>
        <v>junio</v>
      </c>
      <c r="D72" s="5" t="s">
        <v>22</v>
      </c>
      <c r="E72" s="5">
        <f t="shared" si="23"/>
        <v>19874631</v>
      </c>
      <c r="F72" s="5" t="s">
        <v>97</v>
      </c>
      <c r="G72" s="5">
        <f t="shared" ca="1" si="15"/>
        <v>4269</v>
      </c>
      <c r="H72" s="5">
        <f t="shared" ca="1" si="16"/>
        <v>2</v>
      </c>
      <c r="I72" s="5" t="s">
        <v>24</v>
      </c>
      <c r="J72" s="6">
        <v>44000</v>
      </c>
      <c r="K72" s="6">
        <v>44000</v>
      </c>
      <c r="L72" s="5" t="s">
        <v>25</v>
      </c>
      <c r="M72" s="6">
        <v>44002</v>
      </c>
      <c r="N72" s="6">
        <v>44000</v>
      </c>
      <c r="O72" s="6">
        <v>44002</v>
      </c>
      <c r="P72" s="5">
        <v>2</v>
      </c>
      <c r="Q72" s="5">
        <f t="shared" si="24"/>
        <v>2</v>
      </c>
      <c r="R72" s="6">
        <v>44004</v>
      </c>
      <c r="S72" s="5" t="s">
        <v>26</v>
      </c>
      <c r="T72" s="5" t="s">
        <v>27</v>
      </c>
      <c r="U72" s="5" t="s">
        <v>142</v>
      </c>
      <c r="V72" s="5">
        <f t="shared" ca="1" si="25"/>
        <v>73</v>
      </c>
      <c r="W72" s="5" t="str">
        <f t="shared" ca="1" si="17"/>
        <v>Daño de Empaque</v>
      </c>
      <c r="X72" s="1">
        <f t="shared" si="18"/>
        <v>1</v>
      </c>
      <c r="Y72" s="10">
        <f t="shared" ca="1" si="19"/>
        <v>0.98289997657531036</v>
      </c>
      <c r="Z72" s="10">
        <f t="shared" ca="1" si="20"/>
        <v>0.98289997657531036</v>
      </c>
      <c r="AA72" s="4" t="str">
        <f t="shared" ca="1" si="21"/>
        <v>NO</v>
      </c>
    </row>
    <row r="73" spans="2:27" x14ac:dyDescent="0.25">
      <c r="B73" s="7">
        <f t="shared" si="22"/>
        <v>70</v>
      </c>
      <c r="C73" s="7" t="str">
        <f t="shared" si="14"/>
        <v>junio</v>
      </c>
      <c r="D73" s="5" t="s">
        <v>22</v>
      </c>
      <c r="E73" s="5">
        <f t="shared" si="23"/>
        <v>19874632</v>
      </c>
      <c r="F73" s="5" t="s">
        <v>98</v>
      </c>
      <c r="G73" s="5">
        <f t="shared" ca="1" si="15"/>
        <v>3819</v>
      </c>
      <c r="H73" s="5">
        <f t="shared" ca="1" si="16"/>
        <v>9</v>
      </c>
      <c r="I73" s="5" t="s">
        <v>24</v>
      </c>
      <c r="J73" s="6">
        <v>44002</v>
      </c>
      <c r="K73" s="6">
        <v>44002</v>
      </c>
      <c r="L73" s="5" t="s">
        <v>25</v>
      </c>
      <c r="M73" s="6">
        <v>44004</v>
      </c>
      <c r="N73" s="6">
        <v>44002</v>
      </c>
      <c r="O73" s="6">
        <v>44004</v>
      </c>
      <c r="P73" s="5">
        <v>2</v>
      </c>
      <c r="Q73" s="5">
        <f t="shared" si="24"/>
        <v>2</v>
      </c>
      <c r="R73" s="6">
        <v>44006</v>
      </c>
      <c r="S73" s="5" t="s">
        <v>26</v>
      </c>
      <c r="T73" s="5" t="s">
        <v>27</v>
      </c>
      <c r="U73" s="5" t="s">
        <v>142</v>
      </c>
      <c r="V73" s="5">
        <f t="shared" ca="1" si="25"/>
        <v>58</v>
      </c>
      <c r="W73" s="5" t="str">
        <f t="shared" ca="1" si="17"/>
        <v>Daño de Empaque</v>
      </c>
      <c r="X73" s="1">
        <f t="shared" si="18"/>
        <v>1</v>
      </c>
      <c r="Y73" s="10">
        <f t="shared" ca="1" si="19"/>
        <v>0.98481277821419222</v>
      </c>
      <c r="Z73" s="10">
        <f t="shared" ca="1" si="20"/>
        <v>0.98481277821419222</v>
      </c>
      <c r="AA73" s="4" t="str">
        <f t="shared" ca="1" si="21"/>
        <v>NO</v>
      </c>
    </row>
    <row r="74" spans="2:27" x14ac:dyDescent="0.25">
      <c r="B74" s="7">
        <f t="shared" si="22"/>
        <v>71</v>
      </c>
      <c r="C74" s="7" t="str">
        <f t="shared" si="14"/>
        <v>junio</v>
      </c>
      <c r="D74" s="5" t="s">
        <v>22</v>
      </c>
      <c r="E74" s="5">
        <f t="shared" si="23"/>
        <v>19874633</v>
      </c>
      <c r="F74" s="5" t="s">
        <v>99</v>
      </c>
      <c r="G74" s="5">
        <f t="shared" ca="1" si="15"/>
        <v>2397</v>
      </c>
      <c r="H74" s="5">
        <f t="shared" ca="1" si="16"/>
        <v>8</v>
      </c>
      <c r="I74" s="5" t="s">
        <v>24</v>
      </c>
      <c r="J74" s="6">
        <v>44004</v>
      </c>
      <c r="K74" s="6">
        <v>44004</v>
      </c>
      <c r="L74" s="5" t="s">
        <v>25</v>
      </c>
      <c r="M74" s="6">
        <v>44006</v>
      </c>
      <c r="N74" s="6">
        <v>44004</v>
      </c>
      <c r="O74" s="6">
        <v>44006</v>
      </c>
      <c r="P74" s="5">
        <v>2</v>
      </c>
      <c r="Q74" s="5">
        <f t="shared" si="24"/>
        <v>2</v>
      </c>
      <c r="R74" s="6">
        <v>44008</v>
      </c>
      <c r="S74" s="5" t="s">
        <v>26</v>
      </c>
      <c r="T74" s="5" t="s">
        <v>27</v>
      </c>
      <c r="U74" s="5" t="s">
        <v>142</v>
      </c>
      <c r="V74" s="5"/>
      <c r="W74" s="5" t="str">
        <f t="shared" si="17"/>
        <v>-</v>
      </c>
      <c r="X74" s="1">
        <f t="shared" si="18"/>
        <v>1</v>
      </c>
      <c r="Y74" s="10">
        <f t="shared" ca="1" si="19"/>
        <v>1</v>
      </c>
      <c r="Z74" s="10">
        <f t="shared" ca="1" si="20"/>
        <v>1</v>
      </c>
      <c r="AA74" s="4" t="str">
        <f t="shared" ca="1" si="21"/>
        <v>SI</v>
      </c>
    </row>
    <row r="75" spans="2:27" x14ac:dyDescent="0.25">
      <c r="B75" s="7">
        <f t="shared" si="22"/>
        <v>72</v>
      </c>
      <c r="C75" s="7" t="str">
        <f t="shared" si="14"/>
        <v>junio</v>
      </c>
      <c r="D75" s="5" t="s">
        <v>22</v>
      </c>
      <c r="E75" s="5">
        <f t="shared" si="23"/>
        <v>19874634</v>
      </c>
      <c r="F75" s="5" t="s">
        <v>100</v>
      </c>
      <c r="G75" s="5">
        <f t="shared" ca="1" si="15"/>
        <v>2479</v>
      </c>
      <c r="H75" s="5">
        <f t="shared" ca="1" si="16"/>
        <v>2</v>
      </c>
      <c r="I75" s="5" t="s">
        <v>24</v>
      </c>
      <c r="J75" s="6">
        <v>44006</v>
      </c>
      <c r="K75" s="6">
        <v>44006</v>
      </c>
      <c r="L75" s="5" t="s">
        <v>25</v>
      </c>
      <c r="M75" s="6">
        <v>44008</v>
      </c>
      <c r="N75" s="6">
        <v>44006</v>
      </c>
      <c r="O75" s="6">
        <v>44008</v>
      </c>
      <c r="P75" s="5">
        <v>2</v>
      </c>
      <c r="Q75" s="5">
        <f t="shared" si="24"/>
        <v>2</v>
      </c>
      <c r="R75" s="6">
        <v>44010</v>
      </c>
      <c r="S75" s="5" t="s">
        <v>26</v>
      </c>
      <c r="T75" s="5" t="s">
        <v>27</v>
      </c>
      <c r="U75" s="5" t="s">
        <v>142</v>
      </c>
      <c r="V75" s="5"/>
      <c r="W75" s="5" t="str">
        <f t="shared" si="17"/>
        <v>-</v>
      </c>
      <c r="X75" s="1">
        <f t="shared" si="18"/>
        <v>1</v>
      </c>
      <c r="Y75" s="10">
        <f t="shared" ca="1" si="19"/>
        <v>1</v>
      </c>
      <c r="Z75" s="10">
        <f t="shared" ca="1" si="20"/>
        <v>1</v>
      </c>
      <c r="AA75" s="4" t="str">
        <f t="shared" ca="1" si="21"/>
        <v>SI</v>
      </c>
    </row>
    <row r="76" spans="2:27" x14ac:dyDescent="0.25">
      <c r="B76" s="7">
        <f t="shared" si="22"/>
        <v>73</v>
      </c>
      <c r="C76" s="7" t="str">
        <f t="shared" si="14"/>
        <v>junio</v>
      </c>
      <c r="D76" s="5" t="s">
        <v>22</v>
      </c>
      <c r="E76" s="5">
        <f t="shared" si="23"/>
        <v>19874635</v>
      </c>
      <c r="F76" s="5" t="s">
        <v>101</v>
      </c>
      <c r="G76" s="5">
        <f t="shared" ca="1" si="15"/>
        <v>4372</v>
      </c>
      <c r="H76" s="5">
        <f t="shared" ca="1" si="16"/>
        <v>6</v>
      </c>
      <c r="I76" s="5" t="s">
        <v>24</v>
      </c>
      <c r="J76" s="6">
        <v>44008</v>
      </c>
      <c r="K76" s="6">
        <v>44008</v>
      </c>
      <c r="L76" s="5" t="s">
        <v>25</v>
      </c>
      <c r="M76" s="6">
        <v>44010</v>
      </c>
      <c r="N76" s="6">
        <v>44008</v>
      </c>
      <c r="O76" s="6">
        <v>44010</v>
      </c>
      <c r="P76" s="5">
        <v>2</v>
      </c>
      <c r="Q76" s="5">
        <f t="shared" si="24"/>
        <v>2</v>
      </c>
      <c r="R76" s="6">
        <v>44012</v>
      </c>
      <c r="S76" s="5" t="s">
        <v>26</v>
      </c>
      <c r="T76" s="5" t="s">
        <v>27</v>
      </c>
      <c r="U76" s="5" t="s">
        <v>143</v>
      </c>
      <c r="V76" s="5"/>
      <c r="W76" s="5" t="str">
        <f t="shared" si="17"/>
        <v>-</v>
      </c>
      <c r="X76" s="1">
        <f t="shared" si="18"/>
        <v>1</v>
      </c>
      <c r="Y76" s="10">
        <f t="shared" ca="1" si="19"/>
        <v>1</v>
      </c>
      <c r="Z76" s="10">
        <f t="shared" ca="1" si="20"/>
        <v>1</v>
      </c>
      <c r="AA76" s="4" t="str">
        <f t="shared" ca="1" si="21"/>
        <v>SI</v>
      </c>
    </row>
    <row r="77" spans="2:27" x14ac:dyDescent="0.25">
      <c r="B77" s="7">
        <f t="shared" si="22"/>
        <v>74</v>
      </c>
      <c r="C77" s="7" t="str">
        <f t="shared" si="14"/>
        <v>junio</v>
      </c>
      <c r="D77" s="5" t="s">
        <v>22</v>
      </c>
      <c r="E77" s="5">
        <f t="shared" si="23"/>
        <v>19874636</v>
      </c>
      <c r="F77" s="5" t="s">
        <v>102</v>
      </c>
      <c r="G77" s="5">
        <f t="shared" ca="1" si="15"/>
        <v>1354</v>
      </c>
      <c r="H77" s="5">
        <f t="shared" ca="1" si="16"/>
        <v>2</v>
      </c>
      <c r="I77" s="5" t="s">
        <v>24</v>
      </c>
      <c r="J77" s="6">
        <v>44010</v>
      </c>
      <c r="K77" s="6">
        <v>44010</v>
      </c>
      <c r="L77" s="5" t="s">
        <v>25</v>
      </c>
      <c r="M77" s="6">
        <v>44012</v>
      </c>
      <c r="N77" s="6">
        <v>44010</v>
      </c>
      <c r="O77" s="6">
        <v>44012</v>
      </c>
      <c r="P77" s="5">
        <v>2</v>
      </c>
      <c r="Q77" s="5">
        <f t="shared" si="24"/>
        <v>2</v>
      </c>
      <c r="R77" s="6">
        <v>44014</v>
      </c>
      <c r="S77" s="5" t="s">
        <v>26</v>
      </c>
      <c r="T77" s="5" t="s">
        <v>27</v>
      </c>
      <c r="U77" s="5" t="s">
        <v>143</v>
      </c>
      <c r="V77" s="5"/>
      <c r="W77" s="5" t="str">
        <f t="shared" si="17"/>
        <v>-</v>
      </c>
      <c r="X77" s="1">
        <f t="shared" si="18"/>
        <v>1</v>
      </c>
      <c r="Y77" s="10">
        <f t="shared" ca="1" si="19"/>
        <v>1</v>
      </c>
      <c r="Z77" s="10">
        <f t="shared" ca="1" si="20"/>
        <v>1</v>
      </c>
      <c r="AA77" s="4" t="str">
        <f t="shared" ca="1" si="21"/>
        <v>SI</v>
      </c>
    </row>
    <row r="78" spans="2:27" x14ac:dyDescent="0.25">
      <c r="B78" s="7">
        <f t="shared" si="22"/>
        <v>75</v>
      </c>
      <c r="C78" s="7" t="str">
        <f t="shared" si="14"/>
        <v>junio</v>
      </c>
      <c r="D78" s="5" t="s">
        <v>22</v>
      </c>
      <c r="E78" s="5">
        <f t="shared" si="23"/>
        <v>19874637</v>
      </c>
      <c r="F78" s="5" t="s">
        <v>103</v>
      </c>
      <c r="G78" s="5">
        <f t="shared" ca="1" si="15"/>
        <v>4346</v>
      </c>
      <c r="H78" s="5">
        <f t="shared" ca="1" si="16"/>
        <v>7</v>
      </c>
      <c r="I78" s="5" t="s">
        <v>24</v>
      </c>
      <c r="J78" s="6">
        <v>44012</v>
      </c>
      <c r="K78" s="6">
        <v>44012</v>
      </c>
      <c r="L78" s="5" t="s">
        <v>25</v>
      </c>
      <c r="M78" s="6">
        <v>44014</v>
      </c>
      <c r="N78" s="6">
        <v>44012</v>
      </c>
      <c r="O78" s="6">
        <v>44014</v>
      </c>
      <c r="P78" s="5">
        <v>2</v>
      </c>
      <c r="Q78" s="5">
        <f t="shared" si="24"/>
        <v>2</v>
      </c>
      <c r="R78" s="6">
        <v>44016</v>
      </c>
      <c r="S78" s="5" t="s">
        <v>26</v>
      </c>
      <c r="T78" s="5" t="s">
        <v>27</v>
      </c>
      <c r="U78" s="5" t="s">
        <v>143</v>
      </c>
      <c r="V78" s="5"/>
      <c r="W78" s="5" t="str">
        <f t="shared" si="17"/>
        <v>-</v>
      </c>
      <c r="X78" s="1">
        <f t="shared" si="18"/>
        <v>1</v>
      </c>
      <c r="Y78" s="10">
        <f t="shared" ca="1" si="19"/>
        <v>1</v>
      </c>
      <c r="Z78" s="10">
        <f t="shared" ca="1" si="20"/>
        <v>1</v>
      </c>
      <c r="AA78" s="4" t="str">
        <f t="shared" ca="1" si="21"/>
        <v>SI</v>
      </c>
    </row>
    <row r="79" spans="2:27" x14ac:dyDescent="0.25">
      <c r="B79" s="7">
        <f t="shared" si="22"/>
        <v>76</v>
      </c>
      <c r="C79" s="7" t="str">
        <f t="shared" si="14"/>
        <v>julio</v>
      </c>
      <c r="D79" s="5" t="s">
        <v>22</v>
      </c>
      <c r="E79" s="5">
        <f t="shared" si="23"/>
        <v>19874638</v>
      </c>
      <c r="F79" s="5" t="s">
        <v>104</v>
      </c>
      <c r="G79" s="5">
        <f t="shared" ca="1" si="15"/>
        <v>4772</v>
      </c>
      <c r="H79" s="5">
        <f t="shared" ca="1" si="16"/>
        <v>4</v>
      </c>
      <c r="I79" s="5" t="s">
        <v>24</v>
      </c>
      <c r="J79" s="6">
        <v>44014</v>
      </c>
      <c r="K79" s="6">
        <v>44014</v>
      </c>
      <c r="L79" s="5" t="s">
        <v>25</v>
      </c>
      <c r="M79" s="6">
        <v>44016</v>
      </c>
      <c r="N79" s="6">
        <v>44014</v>
      </c>
      <c r="O79" s="6">
        <v>44016</v>
      </c>
      <c r="P79" s="5">
        <v>2</v>
      </c>
      <c r="Q79" s="5">
        <f t="shared" si="24"/>
        <v>2</v>
      </c>
      <c r="R79" s="6">
        <v>44018</v>
      </c>
      <c r="S79" s="5" t="s">
        <v>26</v>
      </c>
      <c r="T79" s="5" t="s">
        <v>27</v>
      </c>
      <c r="U79" s="5" t="s">
        <v>143</v>
      </c>
      <c r="V79" s="5"/>
      <c r="W79" s="5" t="str">
        <f t="shared" si="17"/>
        <v>-</v>
      </c>
      <c r="X79" s="1">
        <f t="shared" si="18"/>
        <v>1</v>
      </c>
      <c r="Y79" s="10">
        <f t="shared" ca="1" si="19"/>
        <v>1</v>
      </c>
      <c r="Z79" s="10">
        <f t="shared" ca="1" si="20"/>
        <v>1</v>
      </c>
      <c r="AA79" s="4" t="str">
        <f t="shared" ca="1" si="21"/>
        <v>SI</v>
      </c>
    </row>
    <row r="80" spans="2:27" x14ac:dyDescent="0.25">
      <c r="B80" s="7">
        <f t="shared" si="22"/>
        <v>77</v>
      </c>
      <c r="C80" s="7" t="str">
        <f t="shared" si="14"/>
        <v>julio</v>
      </c>
      <c r="D80" s="5" t="s">
        <v>22</v>
      </c>
      <c r="E80" s="5">
        <f t="shared" si="23"/>
        <v>19874639</v>
      </c>
      <c r="F80" s="5" t="s">
        <v>105</v>
      </c>
      <c r="G80" s="5">
        <f t="shared" ca="1" si="15"/>
        <v>4307</v>
      </c>
      <c r="H80" s="5">
        <f t="shared" ca="1" si="16"/>
        <v>10</v>
      </c>
      <c r="I80" s="5" t="s">
        <v>24</v>
      </c>
      <c r="J80" s="6">
        <v>44016</v>
      </c>
      <c r="K80" s="6">
        <v>44016</v>
      </c>
      <c r="L80" s="5" t="s">
        <v>25</v>
      </c>
      <c r="M80" s="6">
        <v>44018</v>
      </c>
      <c r="N80" s="6">
        <v>44016</v>
      </c>
      <c r="O80" s="6">
        <v>44018</v>
      </c>
      <c r="P80" s="5">
        <v>2</v>
      </c>
      <c r="Q80" s="5">
        <f t="shared" si="24"/>
        <v>2</v>
      </c>
      <c r="R80" s="6">
        <v>44020</v>
      </c>
      <c r="S80" s="5" t="s">
        <v>26</v>
      </c>
      <c r="T80" s="5" t="s">
        <v>27</v>
      </c>
      <c r="U80" s="5" t="s">
        <v>143</v>
      </c>
      <c r="V80" s="5"/>
      <c r="W80" s="5" t="str">
        <f t="shared" si="17"/>
        <v>-</v>
      </c>
      <c r="X80" s="1">
        <f t="shared" si="18"/>
        <v>1</v>
      </c>
      <c r="Y80" s="10">
        <f t="shared" ca="1" si="19"/>
        <v>1</v>
      </c>
      <c r="Z80" s="10">
        <f t="shared" ca="1" si="20"/>
        <v>1</v>
      </c>
      <c r="AA80" s="4" t="str">
        <f t="shared" ca="1" si="21"/>
        <v>SI</v>
      </c>
    </row>
    <row r="81" spans="2:27" x14ac:dyDescent="0.25">
      <c r="B81" s="7">
        <f t="shared" si="22"/>
        <v>78</v>
      </c>
      <c r="C81" s="7" t="str">
        <f t="shared" si="14"/>
        <v>julio</v>
      </c>
      <c r="D81" s="5" t="s">
        <v>22</v>
      </c>
      <c r="E81" s="5">
        <f t="shared" si="23"/>
        <v>19874640</v>
      </c>
      <c r="F81" s="5" t="s">
        <v>106</v>
      </c>
      <c r="G81" s="5">
        <f t="shared" ca="1" si="15"/>
        <v>3341</v>
      </c>
      <c r="H81" s="5">
        <f t="shared" ca="1" si="16"/>
        <v>10</v>
      </c>
      <c r="I81" s="5" t="s">
        <v>24</v>
      </c>
      <c r="J81" s="6">
        <v>44018</v>
      </c>
      <c r="K81" s="6">
        <v>44018</v>
      </c>
      <c r="L81" s="5" t="s">
        <v>25</v>
      </c>
      <c r="M81" s="6">
        <v>44020</v>
      </c>
      <c r="N81" s="6">
        <v>44018</v>
      </c>
      <c r="O81" s="6">
        <v>44020</v>
      </c>
      <c r="P81" s="5">
        <v>2</v>
      </c>
      <c r="Q81" s="5">
        <f t="shared" si="24"/>
        <v>2</v>
      </c>
      <c r="R81" s="6">
        <v>44022</v>
      </c>
      <c r="S81" s="5" t="s">
        <v>26</v>
      </c>
      <c r="T81" s="5" t="s">
        <v>27</v>
      </c>
      <c r="U81" s="5" t="s">
        <v>143</v>
      </c>
      <c r="V81" s="5"/>
      <c r="W81" s="5" t="str">
        <f t="shared" si="17"/>
        <v>-</v>
      </c>
      <c r="X81" s="1">
        <f t="shared" si="18"/>
        <v>1</v>
      </c>
      <c r="Y81" s="10">
        <f t="shared" ca="1" si="19"/>
        <v>1</v>
      </c>
      <c r="Z81" s="10">
        <f t="shared" ca="1" si="20"/>
        <v>1</v>
      </c>
      <c r="AA81" s="4" t="str">
        <f t="shared" ca="1" si="21"/>
        <v>SI</v>
      </c>
    </row>
    <row r="82" spans="2:27" x14ac:dyDescent="0.25">
      <c r="B82" s="7">
        <f t="shared" si="22"/>
        <v>79</v>
      </c>
      <c r="C82" s="7" t="str">
        <f t="shared" si="14"/>
        <v>julio</v>
      </c>
      <c r="D82" s="5" t="s">
        <v>22</v>
      </c>
      <c r="E82" s="5">
        <f t="shared" si="23"/>
        <v>19874641</v>
      </c>
      <c r="F82" s="5" t="s">
        <v>107</v>
      </c>
      <c r="G82" s="5">
        <f t="shared" ca="1" si="15"/>
        <v>4605</v>
      </c>
      <c r="H82" s="5">
        <f t="shared" ca="1" si="16"/>
        <v>2</v>
      </c>
      <c r="I82" s="5" t="s">
        <v>24</v>
      </c>
      <c r="J82" s="6">
        <v>44020</v>
      </c>
      <c r="K82" s="6">
        <v>44020</v>
      </c>
      <c r="L82" s="5" t="s">
        <v>25</v>
      </c>
      <c r="M82" s="6">
        <v>44022</v>
      </c>
      <c r="N82" s="6">
        <v>44020</v>
      </c>
      <c r="O82" s="6">
        <v>44022</v>
      </c>
      <c r="P82" s="5">
        <v>2</v>
      </c>
      <c r="Q82" s="5">
        <f t="shared" si="24"/>
        <v>2</v>
      </c>
      <c r="R82" s="6">
        <v>44024</v>
      </c>
      <c r="S82" s="5" t="s">
        <v>26</v>
      </c>
      <c r="T82" s="5" t="s">
        <v>27</v>
      </c>
      <c r="U82" s="5" t="s">
        <v>142</v>
      </c>
      <c r="V82" s="5"/>
      <c r="W82" s="5" t="str">
        <f t="shared" si="17"/>
        <v>-</v>
      </c>
      <c r="X82" s="1">
        <f t="shared" si="18"/>
        <v>1</v>
      </c>
      <c r="Y82" s="10">
        <f t="shared" ca="1" si="19"/>
        <v>1</v>
      </c>
      <c r="Z82" s="10">
        <f t="shared" ca="1" si="20"/>
        <v>1</v>
      </c>
      <c r="AA82" s="4" t="str">
        <f t="shared" ca="1" si="21"/>
        <v>SI</v>
      </c>
    </row>
    <row r="83" spans="2:27" x14ac:dyDescent="0.25">
      <c r="B83" s="7">
        <f t="shared" si="22"/>
        <v>80</v>
      </c>
      <c r="C83" s="7" t="str">
        <f t="shared" si="14"/>
        <v>julio</v>
      </c>
      <c r="D83" s="5" t="s">
        <v>22</v>
      </c>
      <c r="E83" s="5">
        <f t="shared" si="23"/>
        <v>19874642</v>
      </c>
      <c r="F83" s="5" t="s">
        <v>108</v>
      </c>
      <c r="G83" s="5">
        <f t="shared" ca="1" si="15"/>
        <v>4611</v>
      </c>
      <c r="H83" s="5">
        <f t="shared" ca="1" si="16"/>
        <v>6</v>
      </c>
      <c r="I83" s="5" t="s">
        <v>24</v>
      </c>
      <c r="J83" s="6">
        <v>44022</v>
      </c>
      <c r="K83" s="6">
        <v>44022</v>
      </c>
      <c r="L83" s="5" t="s">
        <v>25</v>
      </c>
      <c r="M83" s="6">
        <v>44024</v>
      </c>
      <c r="N83" s="6">
        <v>44022</v>
      </c>
      <c r="O83" s="6">
        <v>44024</v>
      </c>
      <c r="P83" s="5">
        <v>2</v>
      </c>
      <c r="Q83" s="5">
        <f t="shared" si="24"/>
        <v>2</v>
      </c>
      <c r="R83" s="6">
        <v>44026</v>
      </c>
      <c r="S83" s="5" t="s">
        <v>26</v>
      </c>
      <c r="T83" s="5" t="s">
        <v>27</v>
      </c>
      <c r="U83" s="5" t="s">
        <v>142</v>
      </c>
      <c r="V83" s="5"/>
      <c r="W83" s="5" t="str">
        <f t="shared" si="17"/>
        <v>-</v>
      </c>
      <c r="X83" s="1">
        <f t="shared" si="18"/>
        <v>1</v>
      </c>
      <c r="Y83" s="10">
        <f t="shared" ca="1" si="19"/>
        <v>1</v>
      </c>
      <c r="Z83" s="10">
        <f t="shared" ca="1" si="20"/>
        <v>1</v>
      </c>
      <c r="AA83" s="4" t="str">
        <f t="shared" ca="1" si="21"/>
        <v>SI</v>
      </c>
    </row>
    <row r="84" spans="2:27" x14ac:dyDescent="0.25">
      <c r="B84" s="7">
        <f t="shared" si="22"/>
        <v>81</v>
      </c>
      <c r="C84" s="7" t="str">
        <f t="shared" si="14"/>
        <v>julio</v>
      </c>
      <c r="D84" s="5" t="s">
        <v>22</v>
      </c>
      <c r="E84" s="5">
        <f t="shared" si="23"/>
        <v>19874643</v>
      </c>
      <c r="F84" s="5" t="s">
        <v>109</v>
      </c>
      <c r="G84" s="5">
        <f t="shared" ca="1" si="15"/>
        <v>1517</v>
      </c>
      <c r="H84" s="5">
        <f t="shared" ca="1" si="16"/>
        <v>4</v>
      </c>
      <c r="I84" s="5" t="s">
        <v>24</v>
      </c>
      <c r="J84" s="6">
        <v>44024</v>
      </c>
      <c r="K84" s="6">
        <v>44024</v>
      </c>
      <c r="L84" s="5" t="s">
        <v>25</v>
      </c>
      <c r="M84" s="6">
        <v>44026</v>
      </c>
      <c r="N84" s="6">
        <v>44024</v>
      </c>
      <c r="O84" s="6">
        <v>44026</v>
      </c>
      <c r="P84" s="5">
        <v>2</v>
      </c>
      <c r="Q84" s="5">
        <f t="shared" si="24"/>
        <v>2</v>
      </c>
      <c r="R84" s="6">
        <v>44028</v>
      </c>
      <c r="S84" s="5" t="s">
        <v>26</v>
      </c>
      <c r="T84" s="5" t="s">
        <v>27</v>
      </c>
      <c r="U84" s="5" t="s">
        <v>142</v>
      </c>
      <c r="V84" s="5"/>
      <c r="W84" s="5" t="str">
        <f t="shared" si="17"/>
        <v>-</v>
      </c>
      <c r="X84" s="1">
        <f t="shared" si="18"/>
        <v>1</v>
      </c>
      <c r="Y84" s="10">
        <f t="shared" ca="1" si="19"/>
        <v>1</v>
      </c>
      <c r="Z84" s="10">
        <f t="shared" ca="1" si="20"/>
        <v>1</v>
      </c>
      <c r="AA84" s="4" t="str">
        <f t="shared" ca="1" si="21"/>
        <v>SI</v>
      </c>
    </row>
    <row r="85" spans="2:27" x14ac:dyDescent="0.25">
      <c r="B85" s="7">
        <f t="shared" si="22"/>
        <v>82</v>
      </c>
      <c r="C85" s="7" t="str">
        <f t="shared" si="14"/>
        <v>julio</v>
      </c>
      <c r="D85" s="5" t="s">
        <v>22</v>
      </c>
      <c r="E85" s="5">
        <f t="shared" si="23"/>
        <v>19874644</v>
      </c>
      <c r="F85" s="5" t="s">
        <v>110</v>
      </c>
      <c r="G85" s="5">
        <f t="shared" ca="1" si="15"/>
        <v>2790</v>
      </c>
      <c r="H85" s="5">
        <f t="shared" ca="1" si="16"/>
        <v>6</v>
      </c>
      <c r="I85" s="5" t="s">
        <v>24</v>
      </c>
      <c r="J85" s="6">
        <v>44026</v>
      </c>
      <c r="K85" s="6">
        <v>44026</v>
      </c>
      <c r="L85" s="5" t="s">
        <v>25</v>
      </c>
      <c r="M85" s="6">
        <v>44028</v>
      </c>
      <c r="N85" s="6">
        <v>44026</v>
      </c>
      <c r="O85" s="6">
        <v>44028</v>
      </c>
      <c r="P85" s="5">
        <v>2</v>
      </c>
      <c r="Q85" s="5">
        <f t="shared" si="24"/>
        <v>2</v>
      </c>
      <c r="R85" s="6">
        <v>44030</v>
      </c>
      <c r="S85" s="5" t="s">
        <v>26</v>
      </c>
      <c r="T85" s="5" t="s">
        <v>27</v>
      </c>
      <c r="U85" s="5" t="s">
        <v>142</v>
      </c>
      <c r="V85" s="5"/>
      <c r="W85" s="5" t="str">
        <f t="shared" si="17"/>
        <v>-</v>
      </c>
      <c r="X85" s="1">
        <f t="shared" si="18"/>
        <v>1</v>
      </c>
      <c r="Y85" s="10">
        <f t="shared" ca="1" si="19"/>
        <v>1</v>
      </c>
      <c r="Z85" s="10">
        <f t="shared" ca="1" si="20"/>
        <v>1</v>
      </c>
      <c r="AA85" s="4" t="str">
        <f t="shared" ca="1" si="21"/>
        <v>SI</v>
      </c>
    </row>
    <row r="86" spans="2:27" x14ac:dyDescent="0.25">
      <c r="B86" s="7">
        <f t="shared" si="22"/>
        <v>83</v>
      </c>
      <c r="C86" s="7" t="str">
        <f t="shared" si="14"/>
        <v>julio</v>
      </c>
      <c r="D86" s="5" t="s">
        <v>22</v>
      </c>
      <c r="E86" s="5">
        <f t="shared" si="23"/>
        <v>19874645</v>
      </c>
      <c r="F86" s="5" t="s">
        <v>111</v>
      </c>
      <c r="G86" s="5">
        <f t="shared" ca="1" si="15"/>
        <v>4998</v>
      </c>
      <c r="H86" s="5">
        <f t="shared" ca="1" si="16"/>
        <v>6</v>
      </c>
      <c r="I86" s="5" t="s">
        <v>24</v>
      </c>
      <c r="J86" s="6">
        <v>44028</v>
      </c>
      <c r="K86" s="6">
        <v>44028</v>
      </c>
      <c r="L86" s="5" t="s">
        <v>25</v>
      </c>
      <c r="M86" s="6">
        <v>44030</v>
      </c>
      <c r="N86" s="6">
        <v>44028</v>
      </c>
      <c r="O86" s="6">
        <v>44030</v>
      </c>
      <c r="P86" s="5">
        <v>2</v>
      </c>
      <c r="Q86" s="5">
        <f t="shared" si="24"/>
        <v>2</v>
      </c>
      <c r="R86" s="6">
        <v>44032</v>
      </c>
      <c r="S86" s="5" t="s">
        <v>26</v>
      </c>
      <c r="T86" s="5" t="s">
        <v>27</v>
      </c>
      <c r="U86" s="5" t="s">
        <v>142</v>
      </c>
      <c r="V86" s="5"/>
      <c r="W86" s="5" t="str">
        <f t="shared" si="17"/>
        <v>-</v>
      </c>
      <c r="X86" s="1">
        <f t="shared" si="18"/>
        <v>1</v>
      </c>
      <c r="Y86" s="10">
        <f t="shared" ca="1" si="19"/>
        <v>1</v>
      </c>
      <c r="Z86" s="10">
        <f t="shared" ca="1" si="20"/>
        <v>1</v>
      </c>
      <c r="AA86" s="4" t="str">
        <f t="shared" ca="1" si="21"/>
        <v>SI</v>
      </c>
    </row>
    <row r="87" spans="2:27" x14ac:dyDescent="0.25">
      <c r="B87" s="7">
        <f t="shared" si="22"/>
        <v>84</v>
      </c>
      <c r="C87" s="7" t="str">
        <f t="shared" si="14"/>
        <v>julio</v>
      </c>
      <c r="D87" s="5" t="s">
        <v>22</v>
      </c>
      <c r="E87" s="5">
        <f t="shared" si="23"/>
        <v>19874646</v>
      </c>
      <c r="F87" s="5" t="s">
        <v>112</v>
      </c>
      <c r="G87" s="5">
        <f t="shared" ca="1" si="15"/>
        <v>4961</v>
      </c>
      <c r="H87" s="5">
        <f t="shared" ca="1" si="16"/>
        <v>10</v>
      </c>
      <c r="I87" s="5" t="s">
        <v>24</v>
      </c>
      <c r="J87" s="6">
        <v>44030</v>
      </c>
      <c r="K87" s="6">
        <v>44030</v>
      </c>
      <c r="L87" s="5" t="s">
        <v>25</v>
      </c>
      <c r="M87" s="6">
        <v>44032</v>
      </c>
      <c r="N87" s="6">
        <v>44030</v>
      </c>
      <c r="O87" s="6">
        <v>44032</v>
      </c>
      <c r="P87" s="5">
        <v>2</v>
      </c>
      <c r="Q87" s="5">
        <f t="shared" si="24"/>
        <v>2</v>
      </c>
      <c r="R87" s="6">
        <v>44034</v>
      </c>
      <c r="S87" s="5" t="s">
        <v>26</v>
      </c>
      <c r="T87" s="5" t="s">
        <v>27</v>
      </c>
      <c r="U87" s="5" t="s">
        <v>142</v>
      </c>
      <c r="V87" s="5"/>
      <c r="W87" s="5" t="str">
        <f t="shared" si="17"/>
        <v>-</v>
      </c>
      <c r="X87" s="1">
        <f t="shared" si="18"/>
        <v>1</v>
      </c>
      <c r="Y87" s="10">
        <f t="shared" ca="1" si="19"/>
        <v>1</v>
      </c>
      <c r="Z87" s="10">
        <f t="shared" ca="1" si="20"/>
        <v>1</v>
      </c>
      <c r="AA87" s="4" t="str">
        <f t="shared" ca="1" si="21"/>
        <v>SI</v>
      </c>
    </row>
    <row r="88" spans="2:27" x14ac:dyDescent="0.25">
      <c r="B88" s="7">
        <f t="shared" si="22"/>
        <v>85</v>
      </c>
      <c r="C88" s="7" t="str">
        <f t="shared" si="14"/>
        <v>julio</v>
      </c>
      <c r="D88" s="5" t="s">
        <v>22</v>
      </c>
      <c r="E88" s="5">
        <f t="shared" si="23"/>
        <v>19874647</v>
      </c>
      <c r="F88" s="5" t="s">
        <v>113</v>
      </c>
      <c r="G88" s="5">
        <f t="shared" ca="1" si="15"/>
        <v>2159</v>
      </c>
      <c r="H88" s="5">
        <f t="shared" ca="1" si="16"/>
        <v>6</v>
      </c>
      <c r="I88" s="5" t="s">
        <v>24</v>
      </c>
      <c r="J88" s="6">
        <v>44032</v>
      </c>
      <c r="K88" s="6">
        <v>44032</v>
      </c>
      <c r="L88" s="5" t="s">
        <v>25</v>
      </c>
      <c r="M88" s="6">
        <v>44034</v>
      </c>
      <c r="N88" s="6">
        <v>44032</v>
      </c>
      <c r="O88" s="6">
        <v>44034</v>
      </c>
      <c r="P88" s="5">
        <v>2</v>
      </c>
      <c r="Q88" s="5">
        <f t="shared" si="24"/>
        <v>2</v>
      </c>
      <c r="R88" s="6">
        <v>44036</v>
      </c>
      <c r="S88" s="5" t="s">
        <v>26</v>
      </c>
      <c r="T88" s="5" t="s">
        <v>27</v>
      </c>
      <c r="U88" s="5" t="s">
        <v>142</v>
      </c>
      <c r="V88" s="5"/>
      <c r="W88" s="5" t="str">
        <f t="shared" si="17"/>
        <v>-</v>
      </c>
      <c r="X88" s="1">
        <f t="shared" si="18"/>
        <v>1</v>
      </c>
      <c r="Y88" s="10">
        <f t="shared" ca="1" si="19"/>
        <v>1</v>
      </c>
      <c r="Z88" s="10">
        <f t="shared" ca="1" si="20"/>
        <v>1</v>
      </c>
      <c r="AA88" s="4" t="str">
        <f t="shared" ca="1" si="21"/>
        <v>SI</v>
      </c>
    </row>
    <row r="89" spans="2:27" x14ac:dyDescent="0.25">
      <c r="B89" s="7">
        <f t="shared" si="22"/>
        <v>86</v>
      </c>
      <c r="C89" s="7" t="str">
        <f t="shared" si="14"/>
        <v>julio</v>
      </c>
      <c r="D89" s="5" t="s">
        <v>22</v>
      </c>
      <c r="E89" s="5">
        <f t="shared" si="23"/>
        <v>19874648</v>
      </c>
      <c r="F89" s="5" t="s">
        <v>114</v>
      </c>
      <c r="G89" s="5">
        <f t="shared" ca="1" si="15"/>
        <v>2885</v>
      </c>
      <c r="H89" s="5">
        <f t="shared" ca="1" si="16"/>
        <v>3</v>
      </c>
      <c r="I89" s="5" t="s">
        <v>24</v>
      </c>
      <c r="J89" s="6">
        <v>44034</v>
      </c>
      <c r="K89" s="6">
        <v>44034</v>
      </c>
      <c r="L89" s="5" t="s">
        <v>25</v>
      </c>
      <c r="M89" s="6">
        <v>44036</v>
      </c>
      <c r="N89" s="6">
        <v>44034</v>
      </c>
      <c r="O89" s="6">
        <v>44036</v>
      </c>
      <c r="P89" s="5">
        <v>2</v>
      </c>
      <c r="Q89" s="5">
        <f t="shared" si="24"/>
        <v>2</v>
      </c>
      <c r="R89" s="6">
        <v>44038</v>
      </c>
      <c r="S89" s="5" t="s">
        <v>26</v>
      </c>
      <c r="T89" s="5" t="s">
        <v>27</v>
      </c>
      <c r="U89" s="5" t="s">
        <v>142</v>
      </c>
      <c r="V89" s="5"/>
      <c r="W89" s="5" t="str">
        <f t="shared" si="17"/>
        <v>-</v>
      </c>
      <c r="X89" s="1">
        <f t="shared" si="18"/>
        <v>1</v>
      </c>
      <c r="Y89" s="10">
        <f t="shared" ca="1" si="19"/>
        <v>1</v>
      </c>
      <c r="Z89" s="10">
        <f t="shared" ca="1" si="20"/>
        <v>1</v>
      </c>
      <c r="AA89" s="4" t="str">
        <f t="shared" ca="1" si="21"/>
        <v>SI</v>
      </c>
    </row>
    <row r="90" spans="2:27" x14ac:dyDescent="0.25">
      <c r="B90" s="7">
        <f t="shared" si="22"/>
        <v>87</v>
      </c>
      <c r="C90" s="7" t="str">
        <f t="shared" si="14"/>
        <v>julio</v>
      </c>
      <c r="D90" s="5" t="s">
        <v>22</v>
      </c>
      <c r="E90" s="5">
        <f t="shared" si="23"/>
        <v>19874649</v>
      </c>
      <c r="F90" s="5" t="s">
        <v>115</v>
      </c>
      <c r="G90" s="5">
        <f t="shared" ca="1" si="15"/>
        <v>2893</v>
      </c>
      <c r="H90" s="5">
        <f t="shared" ca="1" si="16"/>
        <v>7</v>
      </c>
      <c r="I90" s="5" t="s">
        <v>24</v>
      </c>
      <c r="J90" s="6">
        <v>44036</v>
      </c>
      <c r="K90" s="6">
        <v>44036</v>
      </c>
      <c r="L90" s="5" t="s">
        <v>25</v>
      </c>
      <c r="M90" s="6">
        <v>44038</v>
      </c>
      <c r="N90" s="6">
        <v>44036</v>
      </c>
      <c r="O90" s="6">
        <v>44038</v>
      </c>
      <c r="P90" s="5">
        <v>2</v>
      </c>
      <c r="Q90" s="5">
        <f t="shared" si="24"/>
        <v>2</v>
      </c>
      <c r="R90" s="6">
        <v>44040</v>
      </c>
      <c r="S90" s="5" t="s">
        <v>26</v>
      </c>
      <c r="T90" s="5" t="s">
        <v>27</v>
      </c>
      <c r="U90" s="5" t="s">
        <v>142</v>
      </c>
      <c r="V90" s="5"/>
      <c r="W90" s="5" t="str">
        <f t="shared" si="17"/>
        <v>-</v>
      </c>
      <c r="X90" s="1">
        <f t="shared" si="18"/>
        <v>1</v>
      </c>
      <c r="Y90" s="10">
        <f t="shared" ca="1" si="19"/>
        <v>1</v>
      </c>
      <c r="Z90" s="10">
        <f t="shared" ca="1" si="20"/>
        <v>1</v>
      </c>
      <c r="AA90" s="4" t="str">
        <f t="shared" ca="1" si="21"/>
        <v>SI</v>
      </c>
    </row>
    <row r="91" spans="2:27" x14ac:dyDescent="0.25">
      <c r="B91" s="7">
        <f t="shared" si="22"/>
        <v>88</v>
      </c>
      <c r="C91" s="7" t="str">
        <f t="shared" si="14"/>
        <v>julio</v>
      </c>
      <c r="D91" s="5" t="s">
        <v>22</v>
      </c>
      <c r="E91" s="5">
        <f t="shared" si="23"/>
        <v>19874650</v>
      </c>
      <c r="F91" s="5" t="s">
        <v>116</v>
      </c>
      <c r="G91" s="5">
        <f t="shared" ca="1" si="15"/>
        <v>4214</v>
      </c>
      <c r="H91" s="5">
        <f t="shared" ca="1" si="16"/>
        <v>4</v>
      </c>
      <c r="I91" s="5" t="s">
        <v>24</v>
      </c>
      <c r="J91" s="6">
        <v>44038</v>
      </c>
      <c r="K91" s="6">
        <v>44038</v>
      </c>
      <c r="L91" s="5" t="s">
        <v>25</v>
      </c>
      <c r="M91" s="6">
        <v>44040</v>
      </c>
      <c r="N91" s="6">
        <v>44038</v>
      </c>
      <c r="O91" s="6">
        <v>44040</v>
      </c>
      <c r="P91" s="5">
        <v>2</v>
      </c>
      <c r="Q91" s="5">
        <f t="shared" si="24"/>
        <v>2</v>
      </c>
      <c r="R91" s="6">
        <v>44042</v>
      </c>
      <c r="S91" s="5" t="s">
        <v>26</v>
      </c>
      <c r="T91" s="5" t="s">
        <v>27</v>
      </c>
      <c r="U91" s="5" t="s">
        <v>143</v>
      </c>
      <c r="V91" s="5"/>
      <c r="W91" s="5" t="str">
        <f t="shared" si="17"/>
        <v>-</v>
      </c>
      <c r="X91" s="1">
        <f t="shared" si="18"/>
        <v>1</v>
      </c>
      <c r="Y91" s="10">
        <f t="shared" ca="1" si="19"/>
        <v>1</v>
      </c>
      <c r="Z91" s="10">
        <f t="shared" ca="1" si="20"/>
        <v>1</v>
      </c>
      <c r="AA91" s="4" t="str">
        <f t="shared" ca="1" si="21"/>
        <v>SI</v>
      </c>
    </row>
    <row r="92" spans="2:27" x14ac:dyDescent="0.25">
      <c r="B92" s="7">
        <f t="shared" si="22"/>
        <v>89</v>
      </c>
      <c r="C92" s="7" t="str">
        <f t="shared" si="14"/>
        <v>julio</v>
      </c>
      <c r="D92" s="5" t="s">
        <v>22</v>
      </c>
      <c r="E92" s="5">
        <f t="shared" si="23"/>
        <v>19874651</v>
      </c>
      <c r="F92" s="5" t="s">
        <v>117</v>
      </c>
      <c r="G92" s="5">
        <f t="shared" ca="1" si="15"/>
        <v>1899</v>
      </c>
      <c r="H92" s="5">
        <f t="shared" ca="1" si="16"/>
        <v>2</v>
      </c>
      <c r="I92" s="5" t="s">
        <v>24</v>
      </c>
      <c r="J92" s="6">
        <v>44040</v>
      </c>
      <c r="K92" s="6">
        <v>44040</v>
      </c>
      <c r="L92" s="5" t="s">
        <v>25</v>
      </c>
      <c r="M92" s="6">
        <v>44042</v>
      </c>
      <c r="N92" s="6">
        <v>44040</v>
      </c>
      <c r="O92" s="6">
        <v>44042</v>
      </c>
      <c r="P92" s="5">
        <v>2</v>
      </c>
      <c r="Q92" s="5">
        <f t="shared" si="24"/>
        <v>2</v>
      </c>
      <c r="R92" s="6">
        <v>44044</v>
      </c>
      <c r="S92" s="5" t="s">
        <v>26</v>
      </c>
      <c r="T92" s="5" t="s">
        <v>27</v>
      </c>
      <c r="U92" s="5" t="s">
        <v>143</v>
      </c>
      <c r="V92" s="5"/>
      <c r="W92" s="5" t="str">
        <f t="shared" si="17"/>
        <v>-</v>
      </c>
      <c r="X92" s="1">
        <f t="shared" si="18"/>
        <v>1</v>
      </c>
      <c r="Y92" s="10">
        <f t="shared" ca="1" si="19"/>
        <v>1</v>
      </c>
      <c r="Z92" s="10">
        <f t="shared" ca="1" si="20"/>
        <v>1</v>
      </c>
      <c r="AA92" s="4" t="str">
        <f t="shared" ca="1" si="21"/>
        <v>SI</v>
      </c>
    </row>
    <row r="93" spans="2:27" x14ac:dyDescent="0.25">
      <c r="B93" s="7">
        <f t="shared" si="22"/>
        <v>90</v>
      </c>
      <c r="C93" s="7" t="str">
        <f t="shared" si="14"/>
        <v>julio</v>
      </c>
      <c r="D93" s="5" t="s">
        <v>22</v>
      </c>
      <c r="E93" s="5">
        <f t="shared" si="23"/>
        <v>19874652</v>
      </c>
      <c r="F93" s="5" t="s">
        <v>118</v>
      </c>
      <c r="G93" s="5">
        <f t="shared" ca="1" si="15"/>
        <v>4120</v>
      </c>
      <c r="H93" s="5">
        <f t="shared" ca="1" si="16"/>
        <v>9</v>
      </c>
      <c r="I93" s="5" t="s">
        <v>24</v>
      </c>
      <c r="J93" s="6">
        <v>44042</v>
      </c>
      <c r="K93" s="6">
        <v>44042</v>
      </c>
      <c r="L93" s="5" t="s">
        <v>25</v>
      </c>
      <c r="M93" s="6">
        <v>44044</v>
      </c>
      <c r="N93" s="6">
        <v>44042</v>
      </c>
      <c r="O93" s="6">
        <v>44044</v>
      </c>
      <c r="P93" s="5">
        <v>2</v>
      </c>
      <c r="Q93" s="5">
        <f t="shared" si="24"/>
        <v>2</v>
      </c>
      <c r="R93" s="6">
        <v>44046</v>
      </c>
      <c r="S93" s="5" t="s">
        <v>26</v>
      </c>
      <c r="T93" s="5" t="s">
        <v>27</v>
      </c>
      <c r="U93" s="5" t="s">
        <v>143</v>
      </c>
      <c r="V93" s="5"/>
      <c r="W93" s="5" t="str">
        <f t="shared" si="17"/>
        <v>-</v>
      </c>
      <c r="X93" s="1">
        <f t="shared" si="18"/>
        <v>1</v>
      </c>
      <c r="Y93" s="10">
        <f t="shared" ca="1" si="19"/>
        <v>1</v>
      </c>
      <c r="Z93" s="10">
        <f t="shared" ca="1" si="20"/>
        <v>1</v>
      </c>
      <c r="AA93" s="4" t="str">
        <f t="shared" ca="1" si="21"/>
        <v>SI</v>
      </c>
    </row>
    <row r="94" spans="2:27" x14ac:dyDescent="0.25">
      <c r="B94" s="7">
        <f t="shared" si="22"/>
        <v>91</v>
      </c>
      <c r="C94" s="7" t="str">
        <f t="shared" si="14"/>
        <v>agosto</v>
      </c>
      <c r="D94" s="5" t="s">
        <v>22</v>
      </c>
      <c r="E94" s="5">
        <f t="shared" si="23"/>
        <v>19874653</v>
      </c>
      <c r="F94" s="5" t="s">
        <v>119</v>
      </c>
      <c r="G94" s="5">
        <f t="shared" ca="1" si="15"/>
        <v>3526</v>
      </c>
      <c r="H94" s="5">
        <f t="shared" ca="1" si="16"/>
        <v>10</v>
      </c>
      <c r="I94" s="5" t="s">
        <v>24</v>
      </c>
      <c r="J94" s="6">
        <v>44044</v>
      </c>
      <c r="K94" s="6">
        <v>44044</v>
      </c>
      <c r="L94" s="5" t="s">
        <v>25</v>
      </c>
      <c r="M94" s="6">
        <v>44046</v>
      </c>
      <c r="N94" s="6">
        <v>44044</v>
      </c>
      <c r="O94" s="6">
        <v>44046</v>
      </c>
      <c r="P94" s="5">
        <v>2</v>
      </c>
      <c r="Q94" s="5">
        <f t="shared" si="24"/>
        <v>2</v>
      </c>
      <c r="R94" s="6">
        <v>44048</v>
      </c>
      <c r="S94" s="5" t="s">
        <v>26</v>
      </c>
      <c r="T94" s="5" t="s">
        <v>27</v>
      </c>
      <c r="U94" s="5" t="s">
        <v>143</v>
      </c>
      <c r="V94" s="5"/>
      <c r="W94" s="5" t="str">
        <f t="shared" si="17"/>
        <v>-</v>
      </c>
      <c r="X94" s="1">
        <f t="shared" si="18"/>
        <v>1</v>
      </c>
      <c r="Y94" s="10">
        <f t="shared" ca="1" si="19"/>
        <v>1</v>
      </c>
      <c r="Z94" s="10">
        <f t="shared" ca="1" si="20"/>
        <v>1</v>
      </c>
      <c r="AA94" s="4" t="str">
        <f t="shared" ca="1" si="21"/>
        <v>SI</v>
      </c>
    </row>
    <row r="95" spans="2:27" x14ac:dyDescent="0.25">
      <c r="B95" s="7">
        <f t="shared" si="22"/>
        <v>92</v>
      </c>
      <c r="C95" s="7" t="str">
        <f t="shared" si="14"/>
        <v>agosto</v>
      </c>
      <c r="D95" s="5" t="s">
        <v>22</v>
      </c>
      <c r="E95" s="5">
        <f t="shared" si="23"/>
        <v>19874654</v>
      </c>
      <c r="F95" s="5" t="s">
        <v>120</v>
      </c>
      <c r="G95" s="5">
        <f t="shared" ca="1" si="15"/>
        <v>4443</v>
      </c>
      <c r="H95" s="5">
        <f t="shared" ca="1" si="16"/>
        <v>7</v>
      </c>
      <c r="I95" s="5" t="s">
        <v>24</v>
      </c>
      <c r="J95" s="6">
        <v>44046</v>
      </c>
      <c r="K95" s="6">
        <v>44046</v>
      </c>
      <c r="L95" s="5" t="s">
        <v>25</v>
      </c>
      <c r="M95" s="6">
        <v>44048</v>
      </c>
      <c r="N95" s="6">
        <v>44046</v>
      </c>
      <c r="O95" s="6">
        <v>44048</v>
      </c>
      <c r="P95" s="5">
        <v>2</v>
      </c>
      <c r="Q95" s="5">
        <f t="shared" si="24"/>
        <v>2</v>
      </c>
      <c r="R95" s="6">
        <v>44050</v>
      </c>
      <c r="S95" s="5" t="s">
        <v>26</v>
      </c>
      <c r="T95" s="5" t="s">
        <v>27</v>
      </c>
      <c r="U95" s="5" t="s">
        <v>143</v>
      </c>
      <c r="V95" s="5">
        <f t="shared" ca="1" si="25"/>
        <v>4</v>
      </c>
      <c r="W95" s="5" t="str">
        <f t="shared" ca="1" si="17"/>
        <v>Daño de Empaque</v>
      </c>
      <c r="X95" s="1">
        <f t="shared" si="18"/>
        <v>1</v>
      </c>
      <c r="Y95" s="10">
        <f t="shared" ca="1" si="19"/>
        <v>0.99909970740490661</v>
      </c>
      <c r="Z95" s="10">
        <f t="shared" ca="1" si="20"/>
        <v>0.99909970740490661</v>
      </c>
      <c r="AA95" s="4" t="str">
        <f t="shared" ca="1" si="21"/>
        <v>NO</v>
      </c>
    </row>
    <row r="96" spans="2:27" x14ac:dyDescent="0.25">
      <c r="B96" s="7">
        <f t="shared" si="22"/>
        <v>93</v>
      </c>
      <c r="C96" s="7" t="str">
        <f t="shared" si="14"/>
        <v>agosto</v>
      </c>
      <c r="D96" s="5" t="s">
        <v>22</v>
      </c>
      <c r="E96" s="5">
        <f t="shared" si="23"/>
        <v>19874655</v>
      </c>
      <c r="F96" s="5" t="s">
        <v>121</v>
      </c>
      <c r="G96" s="5">
        <f t="shared" ca="1" si="15"/>
        <v>3884</v>
      </c>
      <c r="H96" s="5">
        <f t="shared" ca="1" si="16"/>
        <v>8</v>
      </c>
      <c r="I96" s="5" t="s">
        <v>24</v>
      </c>
      <c r="J96" s="6">
        <v>44048</v>
      </c>
      <c r="K96" s="6">
        <v>44048</v>
      </c>
      <c r="L96" s="5" t="s">
        <v>25</v>
      </c>
      <c r="M96" s="6">
        <v>44050</v>
      </c>
      <c r="N96" s="6">
        <v>44048</v>
      </c>
      <c r="O96" s="6">
        <v>44050</v>
      </c>
      <c r="P96" s="5">
        <v>2</v>
      </c>
      <c r="Q96" s="5">
        <f t="shared" si="24"/>
        <v>2</v>
      </c>
      <c r="R96" s="6">
        <v>44052</v>
      </c>
      <c r="S96" s="5" t="s">
        <v>26</v>
      </c>
      <c r="T96" s="5" t="s">
        <v>27</v>
      </c>
      <c r="U96" s="5" t="s">
        <v>143</v>
      </c>
      <c r="V96" s="5">
        <f t="shared" ca="1" si="25"/>
        <v>83</v>
      </c>
      <c r="W96" s="5" t="str">
        <f t="shared" ca="1" si="17"/>
        <v>Daño de Empaque</v>
      </c>
      <c r="X96" s="1">
        <f t="shared" si="18"/>
        <v>1</v>
      </c>
      <c r="Y96" s="10">
        <f t="shared" ca="1" si="19"/>
        <v>0.97863027806385172</v>
      </c>
      <c r="Z96" s="10">
        <f t="shared" ca="1" si="20"/>
        <v>0.97863027806385172</v>
      </c>
      <c r="AA96" s="4" t="str">
        <f t="shared" ca="1" si="21"/>
        <v>NO</v>
      </c>
    </row>
    <row r="97" spans="2:27" x14ac:dyDescent="0.25">
      <c r="B97" s="7">
        <f t="shared" si="22"/>
        <v>94</v>
      </c>
      <c r="C97" s="7" t="str">
        <f t="shared" si="14"/>
        <v>agosto</v>
      </c>
      <c r="D97" s="5" t="s">
        <v>22</v>
      </c>
      <c r="E97" s="5">
        <f t="shared" si="23"/>
        <v>19874656</v>
      </c>
      <c r="F97" s="5" t="s">
        <v>122</v>
      </c>
      <c r="G97" s="5">
        <f t="shared" ca="1" si="15"/>
        <v>2300</v>
      </c>
      <c r="H97" s="5">
        <f t="shared" ca="1" si="16"/>
        <v>3</v>
      </c>
      <c r="I97" s="5" t="s">
        <v>24</v>
      </c>
      <c r="J97" s="6">
        <v>44050</v>
      </c>
      <c r="K97" s="6">
        <v>44050</v>
      </c>
      <c r="L97" s="5" t="s">
        <v>25</v>
      </c>
      <c r="M97" s="6">
        <v>44052</v>
      </c>
      <c r="N97" s="6">
        <v>44050</v>
      </c>
      <c r="O97" s="6">
        <v>44052</v>
      </c>
      <c r="P97" s="5">
        <v>2</v>
      </c>
      <c r="Q97" s="5">
        <f t="shared" si="24"/>
        <v>2</v>
      </c>
      <c r="R97" s="6">
        <v>44054</v>
      </c>
      <c r="S97" s="5" t="s">
        <v>26</v>
      </c>
      <c r="T97" s="5" t="s">
        <v>27</v>
      </c>
      <c r="U97" s="5" t="s">
        <v>143</v>
      </c>
      <c r="V97" s="5"/>
      <c r="W97" s="5" t="str">
        <f t="shared" si="17"/>
        <v>-</v>
      </c>
      <c r="X97" s="1">
        <f t="shared" si="18"/>
        <v>1</v>
      </c>
      <c r="Y97" s="10">
        <f t="shared" ca="1" si="19"/>
        <v>1</v>
      </c>
      <c r="Z97" s="10">
        <f t="shared" ca="1" si="20"/>
        <v>1</v>
      </c>
      <c r="AA97" s="4" t="str">
        <f t="shared" ca="1" si="21"/>
        <v>SI</v>
      </c>
    </row>
    <row r="98" spans="2:27" x14ac:dyDescent="0.25">
      <c r="B98" s="7">
        <f t="shared" si="22"/>
        <v>95</v>
      </c>
      <c r="C98" s="7" t="str">
        <f t="shared" si="14"/>
        <v>agosto</v>
      </c>
      <c r="D98" s="5" t="s">
        <v>22</v>
      </c>
      <c r="E98" s="5">
        <f t="shared" si="23"/>
        <v>19874657</v>
      </c>
      <c r="F98" s="5" t="s">
        <v>123</v>
      </c>
      <c r="G98" s="5">
        <f t="shared" ca="1" si="15"/>
        <v>1664</v>
      </c>
      <c r="H98" s="5">
        <f t="shared" ca="1" si="16"/>
        <v>3</v>
      </c>
      <c r="I98" s="5" t="s">
        <v>24</v>
      </c>
      <c r="J98" s="6">
        <v>44052</v>
      </c>
      <c r="K98" s="6">
        <v>44052</v>
      </c>
      <c r="L98" s="5" t="s">
        <v>25</v>
      </c>
      <c r="M98" s="6">
        <v>44054</v>
      </c>
      <c r="N98" s="6">
        <v>44052</v>
      </c>
      <c r="O98" s="6">
        <v>44054</v>
      </c>
      <c r="P98" s="5">
        <v>2</v>
      </c>
      <c r="Q98" s="5">
        <f t="shared" si="24"/>
        <v>2</v>
      </c>
      <c r="R98" s="6">
        <v>44056</v>
      </c>
      <c r="S98" s="5" t="s">
        <v>26</v>
      </c>
      <c r="T98" s="5" t="s">
        <v>27</v>
      </c>
      <c r="U98" s="5" t="s">
        <v>143</v>
      </c>
      <c r="V98" s="5"/>
      <c r="W98" s="5" t="str">
        <f t="shared" si="17"/>
        <v>-</v>
      </c>
      <c r="X98" s="1">
        <f t="shared" si="18"/>
        <v>1</v>
      </c>
      <c r="Y98" s="10">
        <f t="shared" ca="1" si="19"/>
        <v>1</v>
      </c>
      <c r="Z98" s="10">
        <f t="shared" ca="1" si="20"/>
        <v>1</v>
      </c>
      <c r="AA98" s="4" t="str">
        <f t="shared" ca="1" si="21"/>
        <v>SI</v>
      </c>
    </row>
    <row r="99" spans="2:27" x14ac:dyDescent="0.25">
      <c r="B99" s="7">
        <f t="shared" si="22"/>
        <v>96</v>
      </c>
      <c r="C99" s="7" t="str">
        <f t="shared" si="14"/>
        <v>agosto</v>
      </c>
      <c r="D99" s="5" t="s">
        <v>22</v>
      </c>
      <c r="E99" s="5">
        <f t="shared" si="23"/>
        <v>19874658</v>
      </c>
      <c r="F99" s="5" t="s">
        <v>124</v>
      </c>
      <c r="G99" s="5">
        <f t="shared" ca="1" si="15"/>
        <v>4063</v>
      </c>
      <c r="H99" s="5">
        <f t="shared" ca="1" si="16"/>
        <v>3</v>
      </c>
      <c r="I99" s="5" t="s">
        <v>24</v>
      </c>
      <c r="J99" s="6">
        <v>44054</v>
      </c>
      <c r="K99" s="6">
        <v>44054</v>
      </c>
      <c r="L99" s="5" t="s">
        <v>25</v>
      </c>
      <c r="M99" s="6">
        <v>44056</v>
      </c>
      <c r="N99" s="6">
        <v>44054</v>
      </c>
      <c r="O99" s="6">
        <v>44056</v>
      </c>
      <c r="P99" s="5">
        <v>2</v>
      </c>
      <c r="Q99" s="5">
        <f t="shared" si="24"/>
        <v>2</v>
      </c>
      <c r="R99" s="6">
        <v>44058</v>
      </c>
      <c r="S99" s="5" t="s">
        <v>26</v>
      </c>
      <c r="T99" s="5" t="s">
        <v>27</v>
      </c>
      <c r="U99" s="5" t="s">
        <v>143</v>
      </c>
      <c r="V99" s="5"/>
      <c r="W99" s="5" t="str">
        <f t="shared" si="17"/>
        <v>-</v>
      </c>
      <c r="X99" s="1">
        <f t="shared" si="18"/>
        <v>1</v>
      </c>
      <c r="Y99" s="10">
        <f t="shared" ca="1" si="19"/>
        <v>1</v>
      </c>
      <c r="Z99" s="10">
        <f t="shared" ca="1" si="20"/>
        <v>1</v>
      </c>
      <c r="AA99" s="4" t="str">
        <f t="shared" ca="1" si="21"/>
        <v>SI</v>
      </c>
    </row>
    <row r="100" spans="2:27" x14ac:dyDescent="0.25">
      <c r="B100" s="7">
        <f t="shared" si="22"/>
        <v>97</v>
      </c>
      <c r="C100" s="7" t="str">
        <f t="shared" si="14"/>
        <v>agosto</v>
      </c>
      <c r="D100" s="5" t="s">
        <v>22</v>
      </c>
      <c r="E100" s="5">
        <f t="shared" si="23"/>
        <v>19874659</v>
      </c>
      <c r="F100" s="5" t="s">
        <v>125</v>
      </c>
      <c r="G100" s="5">
        <f t="shared" ca="1" si="15"/>
        <v>2818</v>
      </c>
      <c r="H100" s="5">
        <f t="shared" ca="1" si="16"/>
        <v>9</v>
      </c>
      <c r="I100" s="5" t="s">
        <v>24</v>
      </c>
      <c r="J100" s="6">
        <v>44056</v>
      </c>
      <c r="K100" s="6">
        <v>44056</v>
      </c>
      <c r="L100" s="5" t="s">
        <v>25</v>
      </c>
      <c r="M100" s="6">
        <v>44058</v>
      </c>
      <c r="N100" s="6">
        <v>44056</v>
      </c>
      <c r="O100" s="6">
        <v>44058</v>
      </c>
      <c r="P100" s="5">
        <v>2</v>
      </c>
      <c r="Q100" s="5">
        <f t="shared" si="24"/>
        <v>2</v>
      </c>
      <c r="R100" s="6">
        <v>44060</v>
      </c>
      <c r="S100" s="5" t="s">
        <v>26</v>
      </c>
      <c r="T100" s="5" t="s">
        <v>27</v>
      </c>
      <c r="U100" s="5" t="s">
        <v>143</v>
      </c>
      <c r="V100" s="5"/>
      <c r="W100" s="5" t="str">
        <f t="shared" si="17"/>
        <v>-</v>
      </c>
      <c r="X100" s="1">
        <f t="shared" si="18"/>
        <v>1</v>
      </c>
      <c r="Y100" s="10">
        <f t="shared" ca="1" si="19"/>
        <v>1</v>
      </c>
      <c r="Z100" s="10">
        <f t="shared" ca="1" si="20"/>
        <v>1</v>
      </c>
      <c r="AA100" s="4" t="str">
        <f t="shared" ca="1" si="21"/>
        <v>SI</v>
      </c>
    </row>
    <row r="101" spans="2:27" x14ac:dyDescent="0.25">
      <c r="B101" s="7">
        <f t="shared" si="22"/>
        <v>98</v>
      </c>
      <c r="C101" s="7" t="str">
        <f t="shared" si="14"/>
        <v>agosto</v>
      </c>
      <c r="D101" s="5" t="s">
        <v>22</v>
      </c>
      <c r="E101" s="5">
        <f t="shared" si="23"/>
        <v>19874660</v>
      </c>
      <c r="F101" s="5" t="s">
        <v>126</v>
      </c>
      <c r="G101" s="5">
        <f t="shared" ca="1" si="15"/>
        <v>2599</v>
      </c>
      <c r="H101" s="5">
        <f t="shared" ca="1" si="16"/>
        <v>8</v>
      </c>
      <c r="I101" s="5" t="s">
        <v>24</v>
      </c>
      <c r="J101" s="6">
        <v>44058</v>
      </c>
      <c r="K101" s="6">
        <v>44058</v>
      </c>
      <c r="L101" s="5" t="s">
        <v>25</v>
      </c>
      <c r="M101" s="6">
        <v>44060</v>
      </c>
      <c r="N101" s="6">
        <v>44058</v>
      </c>
      <c r="O101" s="6">
        <v>44060</v>
      </c>
      <c r="P101" s="5">
        <v>2</v>
      </c>
      <c r="Q101" s="5">
        <f t="shared" si="24"/>
        <v>2</v>
      </c>
      <c r="R101" s="6">
        <v>44062</v>
      </c>
      <c r="S101" s="5" t="s">
        <v>26</v>
      </c>
      <c r="T101" s="5" t="s">
        <v>27</v>
      </c>
      <c r="U101" s="5" t="s">
        <v>143</v>
      </c>
      <c r="V101" s="5"/>
      <c r="W101" s="5" t="str">
        <f t="shared" si="17"/>
        <v>-</v>
      </c>
      <c r="X101" s="1">
        <f t="shared" si="18"/>
        <v>1</v>
      </c>
      <c r="Y101" s="10">
        <f t="shared" ca="1" si="19"/>
        <v>1</v>
      </c>
      <c r="Z101" s="10">
        <f t="shared" ca="1" si="20"/>
        <v>1</v>
      </c>
      <c r="AA101" s="4" t="str">
        <f t="shared" ca="1" si="21"/>
        <v>SI</v>
      </c>
    </row>
    <row r="102" spans="2:27" x14ac:dyDescent="0.25">
      <c r="B102" s="7">
        <f t="shared" si="22"/>
        <v>99</v>
      </c>
      <c r="C102" s="7" t="str">
        <f t="shared" si="14"/>
        <v>agosto</v>
      </c>
      <c r="D102" s="5" t="s">
        <v>22</v>
      </c>
      <c r="E102" s="5">
        <f t="shared" si="23"/>
        <v>19874661</v>
      </c>
      <c r="F102" s="5" t="s">
        <v>127</v>
      </c>
      <c r="G102" s="5">
        <f t="shared" ca="1" si="15"/>
        <v>3211</v>
      </c>
      <c r="H102" s="5">
        <f t="shared" ca="1" si="16"/>
        <v>8</v>
      </c>
      <c r="I102" s="5" t="s">
        <v>24</v>
      </c>
      <c r="J102" s="6">
        <v>44060</v>
      </c>
      <c r="K102" s="6">
        <v>44060</v>
      </c>
      <c r="L102" s="5" t="s">
        <v>25</v>
      </c>
      <c r="M102" s="6">
        <v>44062</v>
      </c>
      <c r="N102" s="6">
        <v>44060</v>
      </c>
      <c r="O102" s="6">
        <v>44062</v>
      </c>
      <c r="P102" s="5">
        <v>2</v>
      </c>
      <c r="Q102" s="5">
        <f t="shared" si="24"/>
        <v>2</v>
      </c>
      <c r="R102" s="6">
        <v>44064</v>
      </c>
      <c r="S102" s="5" t="s">
        <v>26</v>
      </c>
      <c r="T102" s="5" t="s">
        <v>27</v>
      </c>
      <c r="U102" s="5" t="s">
        <v>143</v>
      </c>
      <c r="V102" s="5"/>
      <c r="W102" s="5" t="str">
        <f t="shared" si="17"/>
        <v>-</v>
      </c>
      <c r="X102" s="1">
        <f t="shared" si="18"/>
        <v>1</v>
      </c>
      <c r="Y102" s="10">
        <f t="shared" ca="1" si="19"/>
        <v>1</v>
      </c>
      <c r="Z102" s="10">
        <f t="shared" ca="1" si="20"/>
        <v>1</v>
      </c>
      <c r="AA102" s="4" t="str">
        <f t="shared" ca="1" si="21"/>
        <v>SI</v>
      </c>
    </row>
    <row r="103" spans="2:27" x14ac:dyDescent="0.25">
      <c r="B103" s="7">
        <f t="shared" si="22"/>
        <v>100</v>
      </c>
      <c r="C103" s="7" t="str">
        <f t="shared" si="14"/>
        <v>agosto</v>
      </c>
      <c r="D103" s="5" t="s">
        <v>22</v>
      </c>
      <c r="E103" s="5">
        <f t="shared" si="23"/>
        <v>19874662</v>
      </c>
      <c r="F103" s="5" t="s">
        <v>128</v>
      </c>
      <c r="G103" s="5">
        <f t="shared" ca="1" si="15"/>
        <v>3854</v>
      </c>
      <c r="H103" s="5">
        <f t="shared" ca="1" si="16"/>
        <v>9</v>
      </c>
      <c r="I103" s="5" t="s">
        <v>24</v>
      </c>
      <c r="J103" s="6">
        <v>44062</v>
      </c>
      <c r="K103" s="6">
        <v>44062</v>
      </c>
      <c r="L103" s="5" t="s">
        <v>25</v>
      </c>
      <c r="M103" s="6">
        <v>44064</v>
      </c>
      <c r="N103" s="6">
        <v>44062</v>
      </c>
      <c r="O103" s="6">
        <v>44064</v>
      </c>
      <c r="P103" s="5">
        <v>2</v>
      </c>
      <c r="Q103" s="5">
        <f t="shared" si="24"/>
        <v>2</v>
      </c>
      <c r="R103" s="6">
        <v>44066</v>
      </c>
      <c r="S103" s="5" t="s">
        <v>26</v>
      </c>
      <c r="T103" s="5" t="s">
        <v>27</v>
      </c>
      <c r="U103" s="5" t="s">
        <v>143</v>
      </c>
      <c r="V103" s="5"/>
      <c r="W103" s="5" t="str">
        <f t="shared" si="17"/>
        <v>-</v>
      </c>
      <c r="X103" s="1">
        <f t="shared" si="18"/>
        <v>1</v>
      </c>
      <c r="Y103" s="10">
        <f t="shared" ca="1" si="19"/>
        <v>1</v>
      </c>
      <c r="Z103" s="10">
        <f t="shared" ca="1" si="20"/>
        <v>1</v>
      </c>
      <c r="AA103" s="4" t="str">
        <f t="shared" ca="1" si="21"/>
        <v>SI</v>
      </c>
    </row>
  </sheetData>
  <autoFilter ref="B3:AA3" xr:uid="{00000000-0009-0000-0000-000000000000}"/>
  <mergeCells count="3">
    <mergeCell ref="E2:L2"/>
    <mergeCell ref="M2:W2"/>
    <mergeCell ref="X2:AA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3:N15"/>
  <sheetViews>
    <sheetView showGridLines="0" workbookViewId="0">
      <selection activeCell="O20" sqref="O20"/>
    </sheetView>
  </sheetViews>
  <sheetFormatPr baseColWidth="10" defaultRowHeight="15" x14ac:dyDescent="0.25"/>
  <cols>
    <col min="1" max="1" width="4" customWidth="1"/>
    <col min="2" max="2" width="17.42578125" customWidth="1"/>
    <col min="3" max="3" width="9.5703125" customWidth="1"/>
    <col min="4" max="4" width="24.28515625" bestFit="1" customWidth="1"/>
    <col min="6" max="6" width="17.42578125" bestFit="1" customWidth="1"/>
    <col min="7" max="7" width="18.85546875" customWidth="1"/>
    <col min="8" max="8" width="13.7109375" customWidth="1"/>
    <col min="9" max="9" width="17.42578125" bestFit="1" customWidth="1"/>
    <col min="10" max="10" width="23.7109375" customWidth="1"/>
    <col min="11" max="11" width="12" customWidth="1"/>
    <col min="12" max="12" width="17.7109375" bestFit="1" customWidth="1"/>
    <col min="13" max="13" width="8.85546875" customWidth="1"/>
    <col min="14" max="14" width="24.42578125" customWidth="1"/>
  </cols>
  <sheetData>
    <row r="3" spans="2:14" x14ac:dyDescent="0.25">
      <c r="B3" s="8" t="s">
        <v>9</v>
      </c>
      <c r="C3" s="8" t="s">
        <v>8</v>
      </c>
      <c r="D3" t="s">
        <v>130</v>
      </c>
      <c r="F3" s="8" t="s">
        <v>131</v>
      </c>
      <c r="G3" t="s">
        <v>144</v>
      </c>
      <c r="I3" s="8" t="s">
        <v>131</v>
      </c>
      <c r="J3" t="s">
        <v>145</v>
      </c>
      <c r="L3" s="8" t="s">
        <v>9</v>
      </c>
      <c r="M3" s="8" t="s">
        <v>149</v>
      </c>
      <c r="N3" t="s">
        <v>150</v>
      </c>
    </row>
    <row r="4" spans="2:14" x14ac:dyDescent="0.25">
      <c r="B4" t="s">
        <v>133</v>
      </c>
      <c r="C4" t="s">
        <v>28</v>
      </c>
      <c r="D4">
        <v>11025</v>
      </c>
      <c r="F4" s="9" t="s">
        <v>133</v>
      </c>
      <c r="G4">
        <v>15</v>
      </c>
      <c r="I4" s="9" t="s">
        <v>133</v>
      </c>
      <c r="J4">
        <v>58</v>
      </c>
      <c r="L4" t="s">
        <v>132</v>
      </c>
      <c r="M4" t="s">
        <v>151</v>
      </c>
      <c r="N4">
        <v>1</v>
      </c>
    </row>
    <row r="5" spans="2:14" x14ac:dyDescent="0.25">
      <c r="C5" t="s">
        <v>140</v>
      </c>
      <c r="D5">
        <v>19553</v>
      </c>
      <c r="F5" s="9" t="s">
        <v>139</v>
      </c>
      <c r="G5">
        <v>15</v>
      </c>
      <c r="I5" s="9" t="s">
        <v>139</v>
      </c>
      <c r="J5">
        <v>58</v>
      </c>
      <c r="M5" t="s">
        <v>152</v>
      </c>
      <c r="N5">
        <v>13</v>
      </c>
    </row>
    <row r="6" spans="2:14" x14ac:dyDescent="0.25">
      <c r="C6" t="s">
        <v>143</v>
      </c>
      <c r="D6">
        <v>15796</v>
      </c>
      <c r="L6" t="s">
        <v>133</v>
      </c>
      <c r="M6" t="s">
        <v>151</v>
      </c>
      <c r="N6">
        <v>1</v>
      </c>
    </row>
    <row r="7" spans="2:14" x14ac:dyDescent="0.25">
      <c r="B7" t="s">
        <v>139</v>
      </c>
      <c r="D7">
        <v>46374</v>
      </c>
      <c r="M7" t="s">
        <v>152</v>
      </c>
      <c r="N7">
        <v>14</v>
      </c>
    </row>
    <row r="8" spans="2:14" x14ac:dyDescent="0.25">
      <c r="L8" t="s">
        <v>134</v>
      </c>
      <c r="M8" t="s">
        <v>152</v>
      </c>
      <c r="N8">
        <v>15</v>
      </c>
    </row>
    <row r="9" spans="2:14" x14ac:dyDescent="0.25">
      <c r="L9" t="s">
        <v>135</v>
      </c>
      <c r="M9" t="s">
        <v>152</v>
      </c>
      <c r="N9">
        <v>16</v>
      </c>
    </row>
    <row r="10" spans="2:14" x14ac:dyDescent="0.25">
      <c r="L10" t="s">
        <v>136</v>
      </c>
      <c r="M10" t="s">
        <v>151</v>
      </c>
      <c r="N10">
        <v>3</v>
      </c>
    </row>
    <row r="11" spans="2:14" x14ac:dyDescent="0.25">
      <c r="M11" t="s">
        <v>152</v>
      </c>
      <c r="N11">
        <v>12</v>
      </c>
    </row>
    <row r="12" spans="2:14" x14ac:dyDescent="0.25">
      <c r="L12" t="s">
        <v>137</v>
      </c>
      <c r="M12" t="s">
        <v>152</v>
      </c>
      <c r="N12">
        <v>15</v>
      </c>
    </row>
    <row r="13" spans="2:14" x14ac:dyDescent="0.25">
      <c r="L13" t="s">
        <v>138</v>
      </c>
      <c r="M13" t="s">
        <v>151</v>
      </c>
      <c r="N13">
        <v>2</v>
      </c>
    </row>
    <row r="14" spans="2:14" x14ac:dyDescent="0.25">
      <c r="M14" t="s">
        <v>152</v>
      </c>
      <c r="N14">
        <v>8</v>
      </c>
    </row>
    <row r="15" spans="2:14" x14ac:dyDescent="0.25">
      <c r="L15" t="s">
        <v>139</v>
      </c>
      <c r="N15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2:O25"/>
  <sheetViews>
    <sheetView showGridLines="0" tabSelected="1" zoomScale="95" zoomScaleNormal="95" workbookViewId="0"/>
  </sheetViews>
  <sheetFormatPr baseColWidth="10" defaultRowHeight="15" x14ac:dyDescent="0.25"/>
  <cols>
    <col min="1" max="1" width="4.28515625" customWidth="1"/>
    <col min="9" max="9" width="12.5703125" bestFit="1" customWidth="1"/>
    <col min="10" max="10" width="14.140625" bestFit="1" customWidth="1"/>
  </cols>
  <sheetData>
    <row r="2" spans="2:15" ht="27" x14ac:dyDescent="0.45">
      <c r="B2" s="40" t="s">
        <v>157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2:15" ht="15.75" thickBot="1" x14ac:dyDescent="0.3"/>
    <row r="4" spans="2:15" ht="15.75" thickBot="1" x14ac:dyDescent="0.3">
      <c r="B4" s="41" t="s">
        <v>153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</row>
    <row r="5" spans="2:15" ht="15.75" thickBot="1" x14ac:dyDescent="0.3">
      <c r="B5" s="46" t="s">
        <v>154</v>
      </c>
      <c r="C5" s="44"/>
      <c r="D5" s="44"/>
      <c r="E5" s="44"/>
      <c r="F5" s="44"/>
      <c r="G5" s="44"/>
      <c r="H5" s="45"/>
      <c r="I5" s="41" t="s">
        <v>155</v>
      </c>
      <c r="J5" s="42"/>
      <c r="K5" s="44"/>
      <c r="L5" s="44"/>
      <c r="M5" s="44"/>
      <c r="N5" s="44"/>
      <c r="O5" s="45"/>
    </row>
    <row r="6" spans="2:15" x14ac:dyDescent="0.25">
      <c r="B6" s="12"/>
      <c r="H6" s="13"/>
      <c r="I6" s="18" t="s">
        <v>9</v>
      </c>
      <c r="J6" s="19" t="s">
        <v>156</v>
      </c>
      <c r="O6" s="13"/>
    </row>
    <row r="7" spans="2:15" x14ac:dyDescent="0.25">
      <c r="B7" s="12"/>
      <c r="H7" s="13"/>
      <c r="I7" s="17" t="s">
        <v>132</v>
      </c>
      <c r="J7" s="13">
        <v>41388</v>
      </c>
      <c r="O7" s="13"/>
    </row>
    <row r="8" spans="2:15" x14ac:dyDescent="0.25">
      <c r="B8" s="12"/>
      <c r="H8" s="13"/>
      <c r="I8" s="17" t="s">
        <v>133</v>
      </c>
      <c r="J8" s="13">
        <v>42332</v>
      </c>
      <c r="O8" s="13"/>
    </row>
    <row r="9" spans="2:15" x14ac:dyDescent="0.25">
      <c r="B9" s="12"/>
      <c r="H9" s="13"/>
      <c r="I9" s="17" t="s">
        <v>134</v>
      </c>
      <c r="J9" s="13">
        <v>46384</v>
      </c>
      <c r="O9" s="13"/>
    </row>
    <row r="10" spans="2:15" x14ac:dyDescent="0.25">
      <c r="B10" s="12"/>
      <c r="H10" s="13"/>
      <c r="I10" s="17" t="s">
        <v>135</v>
      </c>
      <c r="J10" s="13">
        <v>47865</v>
      </c>
      <c r="O10" s="13"/>
    </row>
    <row r="11" spans="2:15" x14ac:dyDescent="0.25">
      <c r="B11" s="12"/>
      <c r="H11" s="13"/>
      <c r="I11" s="17" t="s">
        <v>136</v>
      </c>
      <c r="J11" s="13">
        <v>40089</v>
      </c>
      <c r="O11" s="13"/>
    </row>
    <row r="12" spans="2:15" x14ac:dyDescent="0.25">
      <c r="B12" s="12"/>
      <c r="H12" s="13"/>
      <c r="I12" s="17" t="s">
        <v>137</v>
      </c>
      <c r="J12" s="13">
        <v>48998</v>
      </c>
      <c r="O12" s="13"/>
    </row>
    <row r="13" spans="2:15" x14ac:dyDescent="0.25">
      <c r="B13" s="12"/>
      <c r="H13" s="13"/>
      <c r="I13" s="17" t="s">
        <v>138</v>
      </c>
      <c r="J13" s="13">
        <v>31028</v>
      </c>
      <c r="O13" s="13"/>
    </row>
    <row r="14" spans="2:15" ht="15.75" thickBot="1" x14ac:dyDescent="0.3">
      <c r="B14" s="12"/>
      <c r="H14" s="13"/>
      <c r="I14" s="20" t="s">
        <v>139</v>
      </c>
      <c r="J14" s="21">
        <v>298084</v>
      </c>
      <c r="O14" s="13"/>
    </row>
    <row r="15" spans="2:15" x14ac:dyDescent="0.25">
      <c r="B15" s="12"/>
      <c r="H15" s="13"/>
      <c r="I15" s="12"/>
      <c r="O15" s="13"/>
    </row>
    <row r="16" spans="2:15" x14ac:dyDescent="0.25">
      <c r="B16" s="12"/>
      <c r="H16" s="13"/>
      <c r="I16" s="38" t="s">
        <v>158</v>
      </c>
      <c r="J16" s="39"/>
      <c r="O16" s="13"/>
    </row>
    <row r="17" spans="2:15" x14ac:dyDescent="0.25">
      <c r="B17" s="12"/>
      <c r="H17" s="13"/>
      <c r="I17" s="47">
        <f>AVERAGE('Registro de Embarques'!Q4:Q103)</f>
        <v>2</v>
      </c>
      <c r="J17" s="48"/>
      <c r="O17" s="13"/>
    </row>
    <row r="18" spans="2:15" x14ac:dyDescent="0.25">
      <c r="B18" s="36" t="s">
        <v>169</v>
      </c>
      <c r="C18" s="37"/>
      <c r="D18" s="37"/>
      <c r="E18" s="37"/>
      <c r="F18" s="37"/>
      <c r="G18" s="37"/>
      <c r="H18" s="37"/>
      <c r="O18" s="13"/>
    </row>
    <row r="19" spans="2:15" x14ac:dyDescent="0.25">
      <c r="B19" s="23" t="s">
        <v>162</v>
      </c>
      <c r="C19" s="22" t="s">
        <v>163</v>
      </c>
      <c r="D19" s="22" t="s">
        <v>164</v>
      </c>
      <c r="E19" s="22" t="s">
        <v>165</v>
      </c>
      <c r="F19" s="22" t="s">
        <v>166</v>
      </c>
      <c r="G19" s="22" t="s">
        <v>167</v>
      </c>
      <c r="H19" s="22" t="s">
        <v>168</v>
      </c>
      <c r="I19" s="49" t="s">
        <v>159</v>
      </c>
      <c r="J19" s="39"/>
      <c r="O19" s="13"/>
    </row>
    <row r="20" spans="2:15" x14ac:dyDescent="0.25">
      <c r="B20" s="25">
        <f>GETPIVOTDATA("Piezas Totales ov",$I$6,"Mes","febrero")</f>
        <v>41388</v>
      </c>
      <c r="C20" s="24">
        <f>GETPIVOTDATA("Piezas Totales ov",$I$6,"Mes","marzo")</f>
        <v>42332</v>
      </c>
      <c r="D20" s="24">
        <f>GETPIVOTDATA("Piezas Totales ov",$I$6,"Mes","abril")</f>
        <v>46384</v>
      </c>
      <c r="E20" s="24">
        <f>GETPIVOTDATA("Piezas Totales ov",$I$6,"Mes","mayo")</f>
        <v>47865</v>
      </c>
      <c r="F20" s="24">
        <f>GETPIVOTDATA("Piezas Totales ov",$I$6,"Mes","junio")</f>
        <v>40089</v>
      </c>
      <c r="G20" s="24">
        <f>GETPIVOTDATA("Piezas Totales ov",$I$6,"Mes","julio")</f>
        <v>48998</v>
      </c>
      <c r="H20" s="24">
        <f>GETPIVOTDATA("Piezas Totales ov",$I$6,"Mes","agosto")</f>
        <v>31028</v>
      </c>
      <c r="I20" s="50">
        <v>2</v>
      </c>
      <c r="J20" s="51"/>
      <c r="O20" s="13"/>
    </row>
    <row r="21" spans="2:15" x14ac:dyDescent="0.25">
      <c r="B21" s="12"/>
      <c r="H21" s="13"/>
      <c r="I21" s="12"/>
      <c r="O21" s="13"/>
    </row>
    <row r="22" spans="2:15" x14ac:dyDescent="0.25">
      <c r="B22" s="38" t="s">
        <v>170</v>
      </c>
      <c r="C22" s="39"/>
      <c r="D22" s="39"/>
      <c r="E22" s="39"/>
      <c r="F22" s="39"/>
      <c r="G22" s="39"/>
      <c r="H22" s="39"/>
      <c r="I22" s="49" t="s">
        <v>160</v>
      </c>
      <c r="J22" s="39"/>
      <c r="O22" s="13"/>
    </row>
    <row r="23" spans="2:15" x14ac:dyDescent="0.25">
      <c r="B23" s="26">
        <v>14</v>
      </c>
      <c r="C23" s="5">
        <v>15</v>
      </c>
      <c r="D23" s="5">
        <v>15</v>
      </c>
      <c r="E23" s="5">
        <v>16</v>
      </c>
      <c r="F23" s="5">
        <v>15</v>
      </c>
      <c r="G23" s="5">
        <v>15</v>
      </c>
      <c r="H23" s="5">
        <v>10</v>
      </c>
      <c r="I23" s="31">
        <f ca="1">GEOMEAN('Registro de Embarques'!Z4:Z103)</f>
        <v>0.99881288659570566</v>
      </c>
      <c r="J23" s="32"/>
      <c r="O23" s="13"/>
    </row>
    <row r="24" spans="2:15" ht="15.75" thickBot="1" x14ac:dyDescent="0.3">
      <c r="B24" s="14"/>
      <c r="C24" s="15"/>
      <c r="D24" s="15"/>
      <c r="E24" s="15"/>
      <c r="F24" s="15"/>
      <c r="G24" s="15"/>
      <c r="H24" s="16"/>
      <c r="I24" s="14"/>
      <c r="J24" s="15"/>
      <c r="K24" s="15"/>
      <c r="L24" s="15"/>
      <c r="M24" s="15"/>
      <c r="N24" s="15"/>
      <c r="O24" s="16"/>
    </row>
    <row r="25" spans="2:15" ht="15.75" thickBot="1" x14ac:dyDescent="0.3">
      <c r="B25" s="33" t="s">
        <v>161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5"/>
    </row>
  </sheetData>
  <mergeCells count="13">
    <mergeCell ref="I23:J23"/>
    <mergeCell ref="B25:O25"/>
    <mergeCell ref="B18:H18"/>
    <mergeCell ref="B22:H22"/>
    <mergeCell ref="B2:O2"/>
    <mergeCell ref="B4:O4"/>
    <mergeCell ref="I5:O5"/>
    <mergeCell ref="B5:H5"/>
    <mergeCell ref="I16:J16"/>
    <mergeCell ref="I17:J17"/>
    <mergeCell ref="I19:J19"/>
    <mergeCell ref="I20:J20"/>
    <mergeCell ref="I22:J22"/>
  </mergeCells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Registro de Embarques</vt:lpstr>
      <vt:lpstr>Analisis</vt:lpstr>
      <vt:lpstr>Dashboard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2020-11-19T16:39:26Z</dcterms:created>
  <dcterms:modified xsi:type="dcterms:W3CDTF">2025-09-19T02:15:43Z</dcterms:modified>
</cp:coreProperties>
</file>